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</sheets>
  <definedNames>
    <definedName name="_xlnm.Print_Area" localSheetId="0">Лист1!$A$1:$J$35</definedName>
  </definedNames>
  <calcPr calcId="144525"/>
</workbook>
</file>

<file path=xl/calcChain.xml><?xml version="1.0" encoding="utf-8"?>
<calcChain xmlns="http://schemas.openxmlformats.org/spreadsheetml/2006/main">
  <c r="G31" i="1" l="1"/>
  <c r="C18" i="2" l="1"/>
  <c r="C17" i="2"/>
  <c r="C15" i="2"/>
  <c r="C14" i="2"/>
  <c r="G31" i="2"/>
  <c r="G30" i="2"/>
  <c r="G29" i="2"/>
  <c r="G17" i="2"/>
  <c r="G16" i="2"/>
  <c r="G13" i="2"/>
  <c r="G11" i="2"/>
  <c r="D15" i="2"/>
  <c r="D4" i="2"/>
  <c r="D5" i="2" s="1"/>
  <c r="E35" i="2"/>
  <c r="E34" i="2"/>
  <c r="E23" i="2"/>
  <c r="E24" i="2"/>
  <c r="E22" i="2"/>
  <c r="E21" i="2"/>
  <c r="I41" i="2"/>
  <c r="I42" i="2"/>
  <c r="I40" i="2"/>
  <c r="I39" i="2"/>
  <c r="I38" i="2"/>
  <c r="I31" i="2"/>
  <c r="I30" i="2"/>
  <c r="I25" i="2"/>
  <c r="I26" i="2"/>
  <c r="I24" i="2"/>
  <c r="I20" i="2"/>
  <c r="I19" i="2"/>
  <c r="I18" i="2"/>
  <c r="I17" i="2"/>
  <c r="I16" i="2"/>
  <c r="I15" i="2"/>
  <c r="I11" i="2"/>
  <c r="I9" i="2"/>
  <c r="I8" i="2"/>
  <c r="H17" i="2"/>
  <c r="H11" i="2"/>
  <c r="F41" i="2"/>
  <c r="F40" i="2"/>
  <c r="F39" i="2"/>
  <c r="F38" i="2"/>
  <c r="F36" i="2"/>
  <c r="F35" i="2"/>
  <c r="F32" i="2"/>
  <c r="F33" i="2"/>
  <c r="F34" i="2"/>
  <c r="F31" i="2"/>
  <c r="F29" i="2"/>
  <c r="F28" i="2"/>
  <c r="F26" i="2"/>
  <c r="F25" i="2"/>
  <c r="F23" i="2"/>
  <c r="F24" i="2"/>
  <c r="F22" i="2"/>
  <c r="F21" i="2"/>
  <c r="F20" i="2"/>
  <c r="F19" i="2"/>
  <c r="F18" i="2"/>
  <c r="F17" i="2"/>
  <c r="F16" i="2"/>
  <c r="F15" i="2"/>
  <c r="F13" i="2"/>
  <c r="F14" i="2"/>
  <c r="F12" i="2"/>
  <c r="F11" i="2"/>
  <c r="F10" i="2"/>
  <c r="F9" i="2"/>
  <c r="F8" i="2"/>
  <c r="J25" i="2"/>
  <c r="J24" i="2"/>
  <c r="J21" i="2"/>
  <c r="J18" i="2"/>
  <c r="J17" i="2"/>
  <c r="J15" i="2"/>
  <c r="J11" i="2"/>
  <c r="J8" i="2"/>
  <c r="B4" i="2"/>
  <c r="B5" i="2" s="1"/>
  <c r="B9" i="2"/>
  <c r="B8" i="2"/>
  <c r="G4" i="2" l="1"/>
  <c r="G5" i="2" s="1"/>
  <c r="C4" i="2"/>
  <c r="C5" i="2" s="1"/>
  <c r="E4" i="2"/>
  <c r="E5" i="2" s="1"/>
  <c r="I4" i="2"/>
  <c r="I5" i="2" s="1"/>
  <c r="H4" i="2"/>
  <c r="H5" i="2" s="1"/>
  <c r="F4" i="2"/>
  <c r="F5" i="2" s="1"/>
  <c r="J4" i="2"/>
  <c r="J5" i="2" s="1"/>
</calcChain>
</file>

<file path=xl/sharedStrings.xml><?xml version="1.0" encoding="utf-8"?>
<sst xmlns="http://schemas.openxmlformats.org/spreadsheetml/2006/main" count="214" uniqueCount="83">
  <si>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</si>
  <si>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</si>
  <si>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</si>
  <si>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</si>
  <si>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</si>
  <si>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</si>
  <si>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</si>
  <si>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</si>
  <si>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</si>
  <si>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</si>
  <si>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</si>
  <si>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</si>
  <si>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Новокузнецкий городской округ</t>
  </si>
  <si>
    <t>ул. Вокзальная</t>
  </si>
  <si>
    <t>21а</t>
  </si>
  <si>
    <t>21б</t>
  </si>
  <si>
    <t>ул. Доз</t>
  </si>
  <si>
    <t>б/н от 30.04.2015г.</t>
  </si>
  <si>
    <r>
      <rPr>
        <sz val="14"/>
        <color theme="1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theme="1"/>
        <rFont val="Times New Roman"/>
        <family val="1"/>
        <charset val="204"/>
      </rPr>
      <t xml:space="preserve">Общество с ограниченной ответственностью "Притомское", ИНН 4253009650
</t>
    </r>
    <r>
      <rPr>
        <u/>
        <sz val="11"/>
        <color theme="1"/>
        <rFont val="Times New Roman"/>
        <family val="1"/>
        <charset val="204"/>
      </rPr>
      <t>(наименование лицензиата, ИНН)</t>
    </r>
  </si>
  <si>
    <t>17а</t>
  </si>
  <si>
    <t>Подсчет голосов, подписавших договор управления</t>
  </si>
  <si>
    <t>S дома</t>
  </si>
  <si>
    <t>% подписей</t>
  </si>
  <si>
    <t>S подписей</t>
  </si>
  <si>
    <t>СПРАВОЧНО</t>
  </si>
  <si>
    <t>б/н от 29.04.2015г.</t>
  </si>
  <si>
    <t>б/н от 28.04.2015г.</t>
  </si>
  <si>
    <t>б/н от 15.04.2015г.</t>
  </si>
  <si>
    <t>Директор ООО "Притоское"</t>
  </si>
  <si>
    <t xml:space="preserve"> Полеванов С.В.</t>
  </si>
  <si>
    <t>М.П.</t>
  </si>
  <si>
    <t>Приложение № 1 к заявлению о внесении изменения в реестр лицензий Кемеровской области по управлению многоквартирными домами от   "____" ______________ 2015 г.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</si>
  <si>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</si>
  <si>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</si>
  <si>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</si>
  <si>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</si>
  <si>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Новокузнецк</t>
  </si>
  <si>
    <t>ул. Воровского</t>
  </si>
  <si>
    <t>ул. Глинки</t>
  </si>
  <si>
    <t>ул. Кирова</t>
  </si>
  <si>
    <t>4а</t>
  </si>
  <si>
    <t>ул. Пирогова</t>
  </si>
  <si>
    <t>ул. Суворова</t>
  </si>
  <si>
    <t>ул. Хитарова</t>
  </si>
  <si>
    <t>проезд Курбатова</t>
  </si>
  <si>
    <t>ул. Циолковского</t>
  </si>
  <si>
    <t>ул. Транспортная</t>
  </si>
  <si>
    <t>ул. Кутузова</t>
  </si>
  <si>
    <t>ул. Запорожская</t>
  </si>
  <si>
    <t>ул. Белана</t>
  </si>
  <si>
    <t>ул. 25 лет Октября</t>
  </si>
  <si>
    <t>ул. Энтузиастов</t>
  </si>
  <si>
    <t>пр. Пионерский</t>
  </si>
  <si>
    <t>ул. Павловского</t>
  </si>
  <si>
    <t>В-17/а / 59,15%</t>
  </si>
  <si>
    <t>В-21 / 77,67%</t>
  </si>
  <si>
    <t>В-21/а / 62,76%</t>
  </si>
  <si>
    <t>В-21/б / 80,75%</t>
  </si>
  <si>
    <t>Д-4 / 75,92%</t>
  </si>
  <si>
    <t>б/н от 22.04.2015г.</t>
  </si>
  <si>
    <t>Д-6 / 69,16%</t>
  </si>
  <si>
    <t>Д-7 / 64,38%</t>
  </si>
  <si>
    <t>Д-8 / 80,48%</t>
  </si>
  <si>
    <t>Д-16 / 55,13%</t>
  </si>
  <si>
    <t>ул. Батюшкова</t>
  </si>
  <si>
    <t>б/н от 26.06.2015г.</t>
  </si>
  <si>
    <t>Б-4 / 1544,08 м2 - 64,5%</t>
  </si>
  <si>
    <t>пр.Пионерский</t>
  </si>
  <si>
    <t>23а</t>
  </si>
  <si>
    <t>б/н от 30.07.2015</t>
  </si>
  <si>
    <t>П-23а; 73%</t>
  </si>
  <si>
    <t>б\н от 31.05.2015</t>
  </si>
  <si>
    <t>б\н от 15.05.2015</t>
  </si>
  <si>
    <t>б/н от 30.06.2015г.</t>
  </si>
  <si>
    <t>Д-1 / 990,4 м2 - 65,37%</t>
  </si>
  <si>
    <t>заявление об исключении</t>
  </si>
  <si>
    <t>протокол ОСС № 14 от 28.10.2015</t>
  </si>
  <si>
    <t>пр. Дружбы</t>
  </si>
  <si>
    <t>пр. Строителей</t>
  </si>
  <si>
    <t>ушинского</t>
  </si>
  <si>
    <t>протокол ОСС выбрали УК Доверие</t>
  </si>
  <si>
    <t xml:space="preserve">МКД Исключеные из реестра лицензии </t>
  </si>
  <si>
    <t>протокол ССО  выбрали притомское 9480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</si>
</sst>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7" fillId="0" borderId="0" xfId="0" applyFont="1" applyAlignment="1">
      <alignment wrapText="1"/>
    </xf>
    <xf numFmtId="164" fontId="0" fillId="0" borderId="0" xfId="1" applyFont="1"/>
    <xf numFmtId="164" fontId="8" fillId="0" borderId="0" xfId="1" applyFont="1"/>
    <xf numFmtId="164" fontId="9" fillId="0" borderId="0" xfId="1" applyFont="1"/>
    <xf numFmtId="164" fontId="0" fillId="0" borderId="0" xfId="1" applyFont="1" applyAlignment="1">
      <alignment horizontal="center"/>
    </xf>
    <xf numFmtId="10" fontId="8" fillId="0" borderId="0" xfId="2" applyNumberFormat="1" applyFont="1" applyAlignment="1">
      <alignment horizontal="center"/>
    </xf>
    <xf numFmtId="164" fontId="10" fillId="0" borderId="0" xfId="1" applyFont="1" applyAlignment="1">
      <alignment vertical="center"/>
    </xf>
    <xf numFmtId="0" fontId="0" fillId="0" borderId="2" xfId="0" applyBorder="1"/>
    <xf numFmtId="0" fontId="4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 shrinkToFit="1"/>
    </xf>
    <xf numFmtId="49" fontId="0" fillId="0" borderId="0" xfId="0" applyNumberFormat="1"/>
    <xf numFmtId="2" fontId="4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topLeftCell="A10" zoomScaleNormal="100" zoomScaleSheetLayoutView="115" workbookViewId="0">
      <selection activeCell="G32" sqref="G32"/>
    </sheetView>
  </sheetViews>
  <sheetFormatPr defaultRowHeight="15" x14ac:dyDescent="0.25"/>
  <cols>
    <col min="1" max="1" width="4.140625" customWidth="1"/>
    <col min="2" max="2" width="32.85546875" bestFit="1" customWidth="1"/>
    <col min="3" max="3" width="21.85546875" customWidth="1"/>
    <col min="4" max="4" width="22.5703125" customWidth="1"/>
    <col min="5" max="5" width="12.140625" bestFit="1" customWidth="1"/>
    <col min="6" max="6" width="12.42578125" customWidth="1"/>
    <col min="7" max="7" width="15.42578125" customWidth="1"/>
    <col min="8" max="8" width="18.7109375" customWidth="1"/>
    <col min="9" max="9" width="29" customWidth="1"/>
    <col min="10" max="10" width="17.42578125" customWidth="1"/>
    <col min="11" max="13" width="16" customWidth="1"/>
    <col min="14" max="14" width="29.85546875" customWidth="1"/>
    <col min="15" max="15" width="24.7109375" customWidth="1"/>
  </cols>
  <sheetData>
    <row r="1" spans="1:17" ht="45.75" customHeight="1" x14ac:dyDescent="0.25">
      <c r="G1" s="2"/>
      <c r="H1" s="64" t="s">
        <v>31</v>
      </c>
      <c r="I1" s="64"/>
      <c r="J1" s="64"/>
    </row>
    <row r="2" spans="1:17" ht="28.5" customHeight="1" x14ac:dyDescent="0.25">
      <c r="A2" s="69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7" ht="33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7" ht="15.75" customHeight="1" x14ac:dyDescent="0.25">
      <c r="A4" s="65" t="s">
        <v>7</v>
      </c>
      <c r="B4" s="67" t="s">
        <v>0</v>
      </c>
      <c r="C4" s="67"/>
      <c r="D4" s="67"/>
      <c r="E4" s="67"/>
      <c r="F4" s="66" t="s">
        <v>1</v>
      </c>
      <c r="G4" s="66" t="s">
        <v>6</v>
      </c>
      <c r="H4" s="65" t="s">
        <v>8</v>
      </c>
      <c r="I4" s="75" t="s">
        <v>10</v>
      </c>
      <c r="J4" s="65" t="s">
        <v>9</v>
      </c>
      <c r="K4" s="71" t="s">
        <v>32</v>
      </c>
      <c r="L4" s="71" t="s">
        <v>33</v>
      </c>
      <c r="M4" s="71" t="s">
        <v>34</v>
      </c>
      <c r="N4" s="73" t="s">
        <v>11</v>
      </c>
    </row>
    <row r="5" spans="1:17" ht="90" customHeight="1" x14ac:dyDescent="0.25">
      <c r="A5" s="65"/>
      <c r="B5" s="11" t="s">
        <v>2</v>
      </c>
      <c r="C5" s="11" t="s">
        <v>35</v>
      </c>
      <c r="D5" s="11" t="s">
        <v>3</v>
      </c>
      <c r="E5" s="11" t="s">
        <v>4</v>
      </c>
      <c r="F5" s="66"/>
      <c r="G5" s="66"/>
      <c r="H5" s="65"/>
      <c r="I5" s="76"/>
      <c r="J5" s="65"/>
      <c r="K5" s="72"/>
      <c r="L5" s="72"/>
      <c r="M5" s="72"/>
      <c r="N5" s="74"/>
    </row>
    <row r="6" spans="1:17" ht="15.75" customHeight="1" x14ac:dyDescent="0.25">
      <c r="A6" s="12">
        <v>1</v>
      </c>
      <c r="B6" s="14" t="s">
        <v>12</v>
      </c>
      <c r="C6" s="11" t="s">
        <v>36</v>
      </c>
      <c r="D6" s="51" t="s">
        <v>52</v>
      </c>
      <c r="E6" s="29">
        <v>18</v>
      </c>
      <c r="F6" s="29">
        <v>1953</v>
      </c>
      <c r="G6" s="30">
        <v>3148.5</v>
      </c>
      <c r="H6" s="10"/>
      <c r="I6" s="16"/>
      <c r="J6" s="10"/>
      <c r="K6" s="21">
        <v>42123</v>
      </c>
      <c r="L6" s="15"/>
      <c r="M6" s="15"/>
      <c r="N6" s="14"/>
      <c r="O6" s="53"/>
      <c r="P6" s="53"/>
      <c r="Q6" s="54"/>
    </row>
    <row r="7" spans="1:17" ht="15.75" customHeight="1" x14ac:dyDescent="0.25">
      <c r="A7" s="47">
        <v>2</v>
      </c>
      <c r="B7" s="14" t="s">
        <v>12</v>
      </c>
      <c r="C7" s="11" t="s">
        <v>36</v>
      </c>
      <c r="D7" s="51" t="s">
        <v>44</v>
      </c>
      <c r="E7" s="29">
        <v>1</v>
      </c>
      <c r="F7" s="29">
        <v>1957</v>
      </c>
      <c r="G7" s="30">
        <v>13260.2</v>
      </c>
      <c r="H7" s="10"/>
      <c r="I7" s="16"/>
      <c r="J7" s="10"/>
      <c r="K7" s="21">
        <v>42123</v>
      </c>
      <c r="L7" s="15"/>
      <c r="M7" s="15"/>
      <c r="N7" s="48"/>
      <c r="O7" s="53"/>
      <c r="P7" s="53"/>
      <c r="Q7" s="54"/>
    </row>
    <row r="8" spans="1:17" ht="15.75" customHeight="1" x14ac:dyDescent="0.25">
      <c r="A8" s="47">
        <v>3</v>
      </c>
      <c r="B8" s="14" t="s">
        <v>12</v>
      </c>
      <c r="C8" s="11" t="s">
        <v>36</v>
      </c>
      <c r="D8" s="51" t="s">
        <v>13</v>
      </c>
      <c r="E8" s="29">
        <v>10</v>
      </c>
      <c r="F8" s="29">
        <v>1953</v>
      </c>
      <c r="G8" s="30">
        <v>3759.23</v>
      </c>
      <c r="H8" s="10"/>
      <c r="I8" s="16"/>
      <c r="J8" s="10"/>
      <c r="K8" s="21">
        <v>42123</v>
      </c>
      <c r="L8" s="15"/>
      <c r="M8" s="15"/>
      <c r="N8" s="48"/>
      <c r="O8" s="53"/>
      <c r="P8" s="53"/>
      <c r="Q8" s="54"/>
    </row>
    <row r="9" spans="1:17" ht="15.75" customHeight="1" x14ac:dyDescent="0.25">
      <c r="A9" s="47">
        <v>4</v>
      </c>
      <c r="B9" s="14" t="s">
        <v>12</v>
      </c>
      <c r="C9" s="13" t="s">
        <v>36</v>
      </c>
      <c r="D9" s="51" t="s">
        <v>38</v>
      </c>
      <c r="E9" s="29">
        <v>9</v>
      </c>
      <c r="F9" s="29">
        <v>1933</v>
      </c>
      <c r="G9" s="30">
        <v>1606</v>
      </c>
      <c r="H9" s="12"/>
      <c r="I9" s="16"/>
      <c r="J9" s="12"/>
      <c r="K9" s="21">
        <v>42123</v>
      </c>
      <c r="L9" s="15"/>
      <c r="M9" s="15"/>
      <c r="N9" s="48"/>
      <c r="O9" s="53"/>
      <c r="P9" s="53"/>
      <c r="Q9" s="54"/>
    </row>
    <row r="10" spans="1:17" ht="15.75" customHeight="1" x14ac:dyDescent="0.25">
      <c r="A10" s="47">
        <v>5</v>
      </c>
      <c r="B10" s="14" t="s">
        <v>12</v>
      </c>
      <c r="C10" s="13" t="s">
        <v>36</v>
      </c>
      <c r="D10" s="51" t="s">
        <v>39</v>
      </c>
      <c r="E10" s="29" t="s">
        <v>40</v>
      </c>
      <c r="F10" s="29">
        <v>1931</v>
      </c>
      <c r="G10" s="30">
        <v>1404</v>
      </c>
      <c r="H10" s="12"/>
      <c r="I10" s="16"/>
      <c r="J10" s="12"/>
      <c r="K10" s="21">
        <v>42123</v>
      </c>
      <c r="L10" s="15"/>
      <c r="M10" s="15"/>
      <c r="N10" s="48"/>
      <c r="O10" s="53"/>
      <c r="P10" s="53"/>
      <c r="Q10" s="54"/>
    </row>
    <row r="11" spans="1:17" ht="15.75" customHeight="1" x14ac:dyDescent="0.25">
      <c r="A11" s="47">
        <v>6</v>
      </c>
      <c r="B11" s="14" t="s">
        <v>12</v>
      </c>
      <c r="C11" s="13" t="s">
        <v>36</v>
      </c>
      <c r="D11" s="51" t="s">
        <v>39</v>
      </c>
      <c r="E11" s="29">
        <v>6</v>
      </c>
      <c r="F11" s="29">
        <v>1931</v>
      </c>
      <c r="G11" s="30">
        <v>1518.5</v>
      </c>
      <c r="H11" s="12"/>
      <c r="I11" s="16"/>
      <c r="J11" s="12"/>
      <c r="K11" s="21">
        <v>42123</v>
      </c>
      <c r="L11" s="15"/>
      <c r="M11" s="15"/>
      <c r="N11" s="48"/>
      <c r="O11" s="53"/>
      <c r="P11" s="53"/>
      <c r="Q11" s="54"/>
    </row>
    <row r="12" spans="1:17" ht="15.75" customHeight="1" x14ac:dyDescent="0.25">
      <c r="A12" s="47">
        <v>7</v>
      </c>
      <c r="B12" s="14" t="s">
        <v>12</v>
      </c>
      <c r="C12" s="13" t="s">
        <v>36</v>
      </c>
      <c r="D12" s="51" t="s">
        <v>39</v>
      </c>
      <c r="E12" s="29">
        <v>72</v>
      </c>
      <c r="F12" s="29">
        <v>1971</v>
      </c>
      <c r="G12" s="30">
        <v>11797.8</v>
      </c>
      <c r="H12" s="12"/>
      <c r="I12" s="16"/>
      <c r="J12" s="12"/>
      <c r="K12" s="21">
        <v>42123</v>
      </c>
      <c r="L12" s="15"/>
      <c r="M12" s="15"/>
      <c r="N12" s="48"/>
      <c r="O12" s="53"/>
      <c r="P12" s="53"/>
      <c r="Q12" s="54"/>
    </row>
    <row r="13" spans="1:17" ht="15.75" customHeight="1" x14ac:dyDescent="0.25">
      <c r="A13" s="47">
        <v>8</v>
      </c>
      <c r="B13" s="14" t="s">
        <v>12</v>
      </c>
      <c r="C13" s="13" t="s">
        <v>36</v>
      </c>
      <c r="D13" s="51" t="s">
        <v>39</v>
      </c>
      <c r="E13" s="29">
        <v>123</v>
      </c>
      <c r="F13" s="29">
        <v>1979</v>
      </c>
      <c r="G13" s="30">
        <v>13135.8</v>
      </c>
      <c r="H13" s="12"/>
      <c r="I13" s="16"/>
      <c r="J13" s="12"/>
      <c r="K13" s="21">
        <v>42123</v>
      </c>
      <c r="L13" s="15"/>
      <c r="M13" s="15"/>
      <c r="N13" s="48"/>
      <c r="O13" s="53"/>
      <c r="P13" s="53"/>
      <c r="Q13" s="54"/>
    </row>
    <row r="14" spans="1:17" ht="15.75" customHeight="1" x14ac:dyDescent="0.25">
      <c r="A14" s="47">
        <v>9</v>
      </c>
      <c r="B14" s="14" t="s">
        <v>12</v>
      </c>
      <c r="C14" s="13" t="s">
        <v>36</v>
      </c>
      <c r="D14" s="51" t="s">
        <v>47</v>
      </c>
      <c r="E14" s="29">
        <v>58</v>
      </c>
      <c r="F14" s="29">
        <v>1963</v>
      </c>
      <c r="G14" s="30">
        <v>3300.1</v>
      </c>
      <c r="H14" s="12"/>
      <c r="I14" s="16"/>
      <c r="J14" s="12"/>
      <c r="K14" s="21">
        <v>42123</v>
      </c>
      <c r="L14" s="15"/>
      <c r="M14" s="15"/>
      <c r="N14" s="48"/>
      <c r="O14" s="53"/>
      <c r="P14" s="53"/>
      <c r="Q14" s="54"/>
    </row>
    <row r="15" spans="1:17" ht="15.75" customHeight="1" x14ac:dyDescent="0.25">
      <c r="A15" s="47">
        <v>10</v>
      </c>
      <c r="B15" s="14" t="s">
        <v>12</v>
      </c>
      <c r="C15" s="13" t="s">
        <v>36</v>
      </c>
      <c r="D15" s="51" t="s">
        <v>46</v>
      </c>
      <c r="E15" s="29">
        <v>35</v>
      </c>
      <c r="F15" s="29">
        <v>1962</v>
      </c>
      <c r="G15" s="30">
        <v>2457</v>
      </c>
      <c r="H15" s="12"/>
      <c r="I15" s="16"/>
      <c r="J15" s="12"/>
      <c r="K15" s="21">
        <v>42123</v>
      </c>
      <c r="L15" s="15"/>
      <c r="M15" s="15"/>
      <c r="N15" s="48"/>
      <c r="O15" s="53"/>
      <c r="P15" s="53"/>
      <c r="Q15" s="54"/>
    </row>
    <row r="16" spans="1:17" ht="15.75" customHeight="1" x14ac:dyDescent="0.25">
      <c r="A16" s="47">
        <v>11</v>
      </c>
      <c r="B16" s="14" t="s">
        <v>12</v>
      </c>
      <c r="C16" s="13" t="s">
        <v>36</v>
      </c>
      <c r="D16" s="51" t="s">
        <v>43</v>
      </c>
      <c r="E16" s="29">
        <v>40</v>
      </c>
      <c r="F16" s="29">
        <v>1933</v>
      </c>
      <c r="G16" s="30">
        <v>1857.1</v>
      </c>
      <c r="H16" s="12"/>
      <c r="I16" s="16"/>
      <c r="J16" s="12"/>
      <c r="K16" s="21">
        <v>42123</v>
      </c>
      <c r="L16" s="15"/>
      <c r="M16" s="15"/>
      <c r="N16" s="48"/>
      <c r="O16" s="53"/>
      <c r="P16" s="53"/>
      <c r="Q16" s="54"/>
    </row>
    <row r="17" spans="1:17" ht="15.75" customHeight="1" x14ac:dyDescent="0.25">
      <c r="A17" s="47">
        <v>12</v>
      </c>
      <c r="B17" s="14" t="s">
        <v>12</v>
      </c>
      <c r="C17" s="13" t="s">
        <v>36</v>
      </c>
      <c r="D17" s="51" t="s">
        <v>51</v>
      </c>
      <c r="E17" s="29">
        <v>25</v>
      </c>
      <c r="F17" s="29">
        <v>1933</v>
      </c>
      <c r="G17" s="30">
        <v>1902.9</v>
      </c>
      <c r="H17" s="12"/>
      <c r="I17" s="16"/>
      <c r="J17" s="12"/>
      <c r="K17" s="21">
        <v>42123</v>
      </c>
      <c r="L17" s="15"/>
      <c r="M17" s="15"/>
      <c r="N17" s="48"/>
      <c r="O17" s="53"/>
      <c r="P17" s="53"/>
      <c r="Q17" s="54"/>
    </row>
    <row r="18" spans="1:17" ht="15.75" x14ac:dyDescent="0.25">
      <c r="A18" s="47">
        <v>13</v>
      </c>
      <c r="B18" s="14" t="s">
        <v>12</v>
      </c>
      <c r="C18" s="14" t="s">
        <v>36</v>
      </c>
      <c r="D18" s="52" t="s">
        <v>13</v>
      </c>
      <c r="E18" s="14" t="s">
        <v>19</v>
      </c>
      <c r="F18" s="14">
        <v>2005</v>
      </c>
      <c r="G18" s="23">
        <v>2160</v>
      </c>
      <c r="H18" s="14" t="s">
        <v>17</v>
      </c>
      <c r="I18" s="18" t="s">
        <v>54</v>
      </c>
      <c r="J18" s="19">
        <v>42125</v>
      </c>
      <c r="K18" s="19">
        <v>42139</v>
      </c>
      <c r="L18" s="14"/>
      <c r="M18" s="14"/>
      <c r="N18" s="14"/>
      <c r="O18" s="53"/>
      <c r="P18" s="53"/>
      <c r="Q18" s="54"/>
    </row>
    <row r="19" spans="1:17" ht="15.75" x14ac:dyDescent="0.25">
      <c r="A19" s="47">
        <v>14</v>
      </c>
      <c r="B19" s="14" t="s">
        <v>12</v>
      </c>
      <c r="C19" s="14" t="s">
        <v>36</v>
      </c>
      <c r="D19" s="52" t="s">
        <v>13</v>
      </c>
      <c r="E19" s="14">
        <v>21</v>
      </c>
      <c r="F19" s="14">
        <v>2004</v>
      </c>
      <c r="G19" s="23">
        <v>1938</v>
      </c>
      <c r="H19" s="14" t="s">
        <v>17</v>
      </c>
      <c r="I19" s="18" t="s">
        <v>55</v>
      </c>
      <c r="J19" s="19">
        <v>42125</v>
      </c>
      <c r="K19" s="19">
        <v>42139</v>
      </c>
      <c r="L19" s="14"/>
      <c r="M19" s="14"/>
      <c r="N19" s="14"/>
      <c r="O19" s="53"/>
      <c r="P19" s="53"/>
      <c r="Q19" s="54"/>
    </row>
    <row r="20" spans="1:17" ht="15.75" x14ac:dyDescent="0.25">
      <c r="A20" s="47">
        <v>15</v>
      </c>
      <c r="B20" s="14" t="s">
        <v>12</v>
      </c>
      <c r="C20" s="14" t="s">
        <v>36</v>
      </c>
      <c r="D20" s="52" t="s">
        <v>13</v>
      </c>
      <c r="E20" s="14" t="s">
        <v>14</v>
      </c>
      <c r="F20" s="14">
        <v>2003</v>
      </c>
      <c r="G20" s="23">
        <v>2192</v>
      </c>
      <c r="H20" s="14" t="s">
        <v>25</v>
      </c>
      <c r="I20" s="18" t="s">
        <v>56</v>
      </c>
      <c r="J20" s="19">
        <v>42125</v>
      </c>
      <c r="K20" s="19">
        <v>42139</v>
      </c>
      <c r="L20" s="14"/>
      <c r="M20" s="14"/>
      <c r="N20" s="14"/>
      <c r="O20" s="53"/>
      <c r="P20" s="53"/>
      <c r="Q20" s="54"/>
    </row>
    <row r="21" spans="1:17" ht="15.75" x14ac:dyDescent="0.25">
      <c r="A21" s="47">
        <v>16</v>
      </c>
      <c r="B21" s="14" t="s">
        <v>12</v>
      </c>
      <c r="C21" s="14" t="s">
        <v>36</v>
      </c>
      <c r="D21" s="52" t="s">
        <v>13</v>
      </c>
      <c r="E21" s="14" t="s">
        <v>15</v>
      </c>
      <c r="F21" s="14">
        <v>2003</v>
      </c>
      <c r="G21" s="23">
        <v>1937</v>
      </c>
      <c r="H21" s="14" t="s">
        <v>26</v>
      </c>
      <c r="I21" s="18" t="s">
        <v>57</v>
      </c>
      <c r="J21" s="19">
        <v>42125</v>
      </c>
      <c r="K21" s="19">
        <v>42139</v>
      </c>
      <c r="L21" s="14"/>
      <c r="M21" s="14"/>
      <c r="N21" s="14"/>
      <c r="O21" s="53"/>
      <c r="P21" s="53"/>
      <c r="Q21" s="54"/>
    </row>
    <row r="22" spans="1:17" ht="15.75" x14ac:dyDescent="0.25">
      <c r="A22" s="47">
        <v>17</v>
      </c>
      <c r="B22" s="14" t="s">
        <v>12</v>
      </c>
      <c r="C22" s="14" t="s">
        <v>36</v>
      </c>
      <c r="D22" s="52" t="s">
        <v>16</v>
      </c>
      <c r="E22" s="14">
        <v>4</v>
      </c>
      <c r="F22" s="14">
        <v>1947</v>
      </c>
      <c r="G22" s="23">
        <v>1487</v>
      </c>
      <c r="H22" s="14" t="s">
        <v>26</v>
      </c>
      <c r="I22" s="18" t="s">
        <v>58</v>
      </c>
      <c r="J22" s="19">
        <v>42125</v>
      </c>
      <c r="K22" s="19">
        <v>42139</v>
      </c>
      <c r="L22" s="14"/>
      <c r="M22" s="14"/>
      <c r="N22" s="14"/>
      <c r="O22" s="53"/>
      <c r="P22" s="53"/>
      <c r="Q22" s="54"/>
    </row>
    <row r="23" spans="1:17" ht="15.75" x14ac:dyDescent="0.25">
      <c r="A23" s="47">
        <v>18</v>
      </c>
      <c r="B23" s="14" t="s">
        <v>12</v>
      </c>
      <c r="C23" s="14" t="s">
        <v>36</v>
      </c>
      <c r="D23" s="52" t="s">
        <v>16</v>
      </c>
      <c r="E23" s="14">
        <v>6</v>
      </c>
      <c r="F23" s="14">
        <v>1945</v>
      </c>
      <c r="G23" s="23">
        <v>1473</v>
      </c>
      <c r="H23" s="14" t="s">
        <v>59</v>
      </c>
      <c r="I23" s="18" t="s">
        <v>60</v>
      </c>
      <c r="J23" s="19">
        <v>42125</v>
      </c>
      <c r="K23" s="19">
        <v>42188</v>
      </c>
      <c r="L23" s="14"/>
      <c r="M23" s="14"/>
      <c r="N23" s="14"/>
      <c r="O23" s="53"/>
      <c r="P23" s="53"/>
      <c r="Q23" s="54"/>
    </row>
    <row r="24" spans="1:17" ht="15.75" x14ac:dyDescent="0.25">
      <c r="A24" s="47">
        <v>19</v>
      </c>
      <c r="B24" s="14" t="s">
        <v>12</v>
      </c>
      <c r="C24" s="14" t="s">
        <v>36</v>
      </c>
      <c r="D24" s="52" t="s">
        <v>16</v>
      </c>
      <c r="E24" s="14">
        <v>7</v>
      </c>
      <c r="F24" s="14">
        <v>1949</v>
      </c>
      <c r="G24" s="23">
        <v>1463</v>
      </c>
      <c r="H24" s="20" t="s">
        <v>25</v>
      </c>
      <c r="I24" s="20" t="s">
        <v>61</v>
      </c>
      <c r="J24" s="19">
        <v>42125</v>
      </c>
      <c r="K24" s="19">
        <v>42188</v>
      </c>
      <c r="L24" s="14"/>
      <c r="M24" s="14"/>
      <c r="N24" s="14"/>
      <c r="O24" s="53"/>
      <c r="P24" s="53"/>
      <c r="Q24" s="54"/>
    </row>
    <row r="25" spans="1:17" ht="15.75" x14ac:dyDescent="0.25">
      <c r="A25" s="47">
        <v>20</v>
      </c>
      <c r="B25" s="14" t="s">
        <v>12</v>
      </c>
      <c r="C25" s="14" t="s">
        <v>36</v>
      </c>
      <c r="D25" s="52" t="s">
        <v>16</v>
      </c>
      <c r="E25" s="14">
        <v>8</v>
      </c>
      <c r="F25" s="14">
        <v>1948</v>
      </c>
      <c r="G25" s="23">
        <v>1478</v>
      </c>
      <c r="H25" s="20" t="s">
        <v>27</v>
      </c>
      <c r="I25" s="20" t="s">
        <v>62</v>
      </c>
      <c r="J25" s="19">
        <v>42125</v>
      </c>
      <c r="K25" s="19">
        <v>42139</v>
      </c>
      <c r="L25" s="14"/>
      <c r="M25" s="14"/>
      <c r="N25" s="14"/>
      <c r="O25" s="53"/>
      <c r="P25" s="53"/>
      <c r="Q25" s="54"/>
    </row>
    <row r="26" spans="1:17" ht="15.75" x14ac:dyDescent="0.25">
      <c r="A26" s="47">
        <v>21</v>
      </c>
      <c r="B26" s="14" t="s">
        <v>12</v>
      </c>
      <c r="C26" s="14" t="s">
        <v>36</v>
      </c>
      <c r="D26" s="52" t="s">
        <v>16</v>
      </c>
      <c r="E26" s="14">
        <v>16</v>
      </c>
      <c r="F26" s="14">
        <v>1949</v>
      </c>
      <c r="G26" s="23">
        <v>1504</v>
      </c>
      <c r="H26" s="20" t="s">
        <v>25</v>
      </c>
      <c r="I26" s="20" t="s">
        <v>63</v>
      </c>
      <c r="J26" s="19">
        <v>42125</v>
      </c>
      <c r="K26" s="19">
        <v>42188</v>
      </c>
      <c r="L26" s="14"/>
      <c r="M26" s="14"/>
      <c r="N26" s="14"/>
      <c r="O26" s="53"/>
      <c r="P26" s="53"/>
      <c r="Q26" s="54"/>
    </row>
    <row r="27" spans="1:17" ht="15.75" x14ac:dyDescent="0.25">
      <c r="A27" s="47">
        <v>22</v>
      </c>
      <c r="B27" s="14" t="s">
        <v>12</v>
      </c>
      <c r="C27" s="14" t="s">
        <v>36</v>
      </c>
      <c r="D27" s="52" t="s">
        <v>64</v>
      </c>
      <c r="E27" s="14">
        <v>4</v>
      </c>
      <c r="F27" s="14">
        <v>1974</v>
      </c>
      <c r="G27" s="23">
        <v>2394</v>
      </c>
      <c r="H27" s="20" t="s">
        <v>65</v>
      </c>
      <c r="I27" s="20" t="s">
        <v>66</v>
      </c>
      <c r="J27" s="19">
        <v>42186</v>
      </c>
      <c r="K27" s="19">
        <v>42195</v>
      </c>
      <c r="L27" s="14"/>
      <c r="M27" s="14"/>
      <c r="N27" s="14"/>
      <c r="O27" s="53"/>
      <c r="P27" s="53"/>
      <c r="Q27" s="54"/>
    </row>
    <row r="28" spans="1:17" ht="15.75" x14ac:dyDescent="0.25">
      <c r="A28" s="49">
        <v>23</v>
      </c>
      <c r="B28" s="14" t="s">
        <v>12</v>
      </c>
      <c r="C28" s="14" t="s">
        <v>36</v>
      </c>
      <c r="D28" s="52" t="s">
        <v>16</v>
      </c>
      <c r="E28" s="26">
        <v>17</v>
      </c>
      <c r="F28" s="26">
        <v>1949</v>
      </c>
      <c r="G28" s="25">
        <v>1883</v>
      </c>
      <c r="H28" s="26" t="s">
        <v>71</v>
      </c>
      <c r="I28" s="27">
        <v>0.62949999999999995</v>
      </c>
      <c r="J28" s="28">
        <v>42156</v>
      </c>
      <c r="K28" s="28">
        <v>42289</v>
      </c>
      <c r="L28" s="14"/>
      <c r="M28" s="14"/>
      <c r="N28" s="14"/>
      <c r="O28" s="53"/>
      <c r="P28" s="53"/>
      <c r="Q28" s="54"/>
    </row>
    <row r="29" spans="1:17" ht="15.75" x14ac:dyDescent="0.25">
      <c r="A29" s="49">
        <v>24</v>
      </c>
      <c r="B29" s="14" t="s">
        <v>12</v>
      </c>
      <c r="C29" s="14" t="s">
        <v>36</v>
      </c>
      <c r="D29" s="52" t="s">
        <v>16</v>
      </c>
      <c r="E29" s="26">
        <v>5</v>
      </c>
      <c r="F29" s="26">
        <v>1950</v>
      </c>
      <c r="G29" s="25">
        <v>1493</v>
      </c>
      <c r="H29" s="26" t="s">
        <v>72</v>
      </c>
      <c r="I29" s="27">
        <v>0.5645</v>
      </c>
      <c r="J29" s="28">
        <v>42153</v>
      </c>
      <c r="K29" s="28">
        <v>42289</v>
      </c>
      <c r="L29" s="14"/>
      <c r="M29" s="14"/>
      <c r="N29" s="14"/>
      <c r="O29" s="53"/>
      <c r="P29" s="53"/>
      <c r="Q29" s="54"/>
    </row>
    <row r="30" spans="1:17" ht="15.75" x14ac:dyDescent="0.25">
      <c r="A30" s="49">
        <v>25</v>
      </c>
      <c r="B30" s="14" t="s">
        <v>12</v>
      </c>
      <c r="C30" s="14" t="s">
        <v>36</v>
      </c>
      <c r="D30" s="52" t="s">
        <v>16</v>
      </c>
      <c r="E30" s="26">
        <v>1</v>
      </c>
      <c r="F30" s="26">
        <v>1931</v>
      </c>
      <c r="G30" s="25">
        <v>1515</v>
      </c>
      <c r="H30" s="26" t="s">
        <v>73</v>
      </c>
      <c r="I30" s="26" t="s">
        <v>74</v>
      </c>
      <c r="J30" s="28">
        <v>42186</v>
      </c>
      <c r="K30" s="28">
        <v>42289</v>
      </c>
      <c r="L30" s="14"/>
      <c r="M30" s="14"/>
      <c r="N30" s="14"/>
      <c r="O30" s="54"/>
      <c r="P30" s="54"/>
      <c r="Q30" s="54"/>
    </row>
    <row r="31" spans="1:17" ht="15.75" x14ac:dyDescent="0.25">
      <c r="A31" s="68" t="s">
        <v>5</v>
      </c>
      <c r="B31" s="68"/>
      <c r="C31" s="68"/>
      <c r="D31" s="68"/>
      <c r="E31" s="68"/>
      <c r="F31" s="68"/>
      <c r="G31" s="24">
        <f>SUM(G6:G30)</f>
        <v>82064.13</v>
      </c>
      <c r="H31" s="14"/>
      <c r="I31" s="14"/>
      <c r="J31" s="14"/>
      <c r="K31" s="14"/>
      <c r="L31" s="14"/>
      <c r="M31" s="14"/>
      <c r="N31" s="14"/>
      <c r="O31" s="54"/>
      <c r="P31" s="54"/>
      <c r="Q31" s="54"/>
    </row>
    <row r="32" spans="1:17" x14ac:dyDescent="0.25">
      <c r="G32" s="22"/>
    </row>
    <row r="33" spans="1:14" x14ac:dyDescent="0.25">
      <c r="B33" t="s">
        <v>28</v>
      </c>
      <c r="C33" s="9"/>
      <c r="D33" t="s">
        <v>29</v>
      </c>
    </row>
    <row r="35" spans="1:14" x14ac:dyDescent="0.25">
      <c r="D35" t="s">
        <v>30</v>
      </c>
    </row>
    <row r="36" spans="1:14" x14ac:dyDescent="0.25">
      <c r="A36" s="34"/>
      <c r="B36" s="34" t="s">
        <v>81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5.75" x14ac:dyDescent="0.25">
      <c r="A37" s="59" t="s">
        <v>7</v>
      </c>
      <c r="B37" s="62" t="s">
        <v>0</v>
      </c>
      <c r="C37" s="62"/>
      <c r="D37" s="62"/>
      <c r="E37" s="62"/>
      <c r="F37" s="63" t="s">
        <v>1</v>
      </c>
      <c r="G37" s="63" t="s">
        <v>6</v>
      </c>
      <c r="H37" s="59" t="s">
        <v>8</v>
      </c>
      <c r="I37" s="57" t="s">
        <v>10</v>
      </c>
      <c r="J37" s="59" t="s">
        <v>9</v>
      </c>
      <c r="K37" s="60" t="s">
        <v>32</v>
      </c>
      <c r="L37" s="60" t="s">
        <v>33</v>
      </c>
      <c r="M37" s="60" t="s">
        <v>34</v>
      </c>
      <c r="N37" s="55" t="s">
        <v>11</v>
      </c>
    </row>
    <row r="38" spans="1:14" ht="31.5" x14ac:dyDescent="0.25">
      <c r="A38" s="59"/>
      <c r="B38" s="35" t="s">
        <v>2</v>
      </c>
      <c r="C38" s="35" t="s">
        <v>35</v>
      </c>
      <c r="D38" s="35" t="s">
        <v>3</v>
      </c>
      <c r="E38" s="35" t="s">
        <v>4</v>
      </c>
      <c r="F38" s="63"/>
      <c r="G38" s="63"/>
      <c r="H38" s="59"/>
      <c r="I38" s="58"/>
      <c r="J38" s="59"/>
      <c r="K38" s="61"/>
      <c r="L38" s="61"/>
      <c r="M38" s="61"/>
      <c r="N38" s="56"/>
    </row>
    <row r="39" spans="1:14" ht="31.5" x14ac:dyDescent="0.25">
      <c r="A39" s="26">
        <v>1</v>
      </c>
      <c r="B39" s="26" t="s">
        <v>12</v>
      </c>
      <c r="C39" s="36" t="s">
        <v>36</v>
      </c>
      <c r="D39" s="36" t="s">
        <v>45</v>
      </c>
      <c r="E39" s="36">
        <v>72</v>
      </c>
      <c r="F39" s="36">
        <v>1964</v>
      </c>
      <c r="G39" s="37">
        <v>3587.4</v>
      </c>
      <c r="H39" s="38"/>
      <c r="I39" s="38"/>
      <c r="J39" s="38"/>
      <c r="K39" s="39">
        <v>42123</v>
      </c>
      <c r="L39" s="39">
        <v>42314</v>
      </c>
      <c r="M39" s="38" t="s">
        <v>75</v>
      </c>
      <c r="N39" s="38" t="s">
        <v>76</v>
      </c>
    </row>
    <row r="40" spans="1:14" ht="31.5" x14ac:dyDescent="0.25">
      <c r="A40" s="26">
        <v>2</v>
      </c>
      <c r="B40" s="26" t="s">
        <v>12</v>
      </c>
      <c r="C40" s="36" t="s">
        <v>36</v>
      </c>
      <c r="D40" s="36" t="s">
        <v>79</v>
      </c>
      <c r="E40" s="36">
        <v>2</v>
      </c>
      <c r="F40" s="36">
        <v>1953</v>
      </c>
      <c r="G40" s="37">
        <v>2571.6999999999998</v>
      </c>
      <c r="H40" s="38"/>
      <c r="I40" s="38"/>
      <c r="J40" s="38"/>
      <c r="K40" s="39">
        <v>42123</v>
      </c>
      <c r="L40" s="39">
        <v>42194</v>
      </c>
      <c r="M40" s="38" t="s">
        <v>75</v>
      </c>
      <c r="N40" s="38" t="s">
        <v>80</v>
      </c>
    </row>
    <row r="41" spans="1:14" x14ac:dyDescent="0.25">
      <c r="A41" s="40">
        <v>3</v>
      </c>
      <c r="B41" s="41" t="s">
        <v>12</v>
      </c>
      <c r="C41" s="41" t="s">
        <v>36</v>
      </c>
      <c r="D41" s="41" t="s">
        <v>49</v>
      </c>
      <c r="E41" s="41">
        <v>5</v>
      </c>
      <c r="F41" s="41">
        <v>1987</v>
      </c>
      <c r="G41" s="41">
        <v>6842.01</v>
      </c>
      <c r="H41" s="41"/>
      <c r="I41" s="41"/>
      <c r="J41" s="42"/>
      <c r="K41" s="42">
        <v>42123</v>
      </c>
      <c r="L41" s="42">
        <v>42481</v>
      </c>
      <c r="M41" s="42" t="s">
        <v>82</v>
      </c>
      <c r="N41" s="40"/>
    </row>
    <row r="42" spans="1:14" x14ac:dyDescent="0.25">
      <c r="A42" s="40">
        <v>4</v>
      </c>
      <c r="B42" s="41" t="s">
        <v>12</v>
      </c>
      <c r="C42" s="41" t="s">
        <v>36</v>
      </c>
      <c r="D42" s="41" t="s">
        <v>48</v>
      </c>
      <c r="E42" s="41">
        <v>3</v>
      </c>
      <c r="F42" s="41">
        <v>1977</v>
      </c>
      <c r="G42" s="41">
        <v>7597.4</v>
      </c>
      <c r="H42" s="41"/>
      <c r="I42" s="41"/>
      <c r="J42" s="42"/>
      <c r="K42" s="42">
        <v>42123</v>
      </c>
      <c r="L42" s="42">
        <v>42481</v>
      </c>
      <c r="M42" s="42" t="s">
        <v>82</v>
      </c>
      <c r="N42" s="40"/>
    </row>
    <row r="43" spans="1:14" x14ac:dyDescent="0.25">
      <c r="A43" s="40">
        <v>5</v>
      </c>
      <c r="B43" s="41" t="s">
        <v>12</v>
      </c>
      <c r="C43" s="41" t="s">
        <v>36</v>
      </c>
      <c r="D43" s="41" t="s">
        <v>53</v>
      </c>
      <c r="E43" s="41">
        <v>21</v>
      </c>
      <c r="F43" s="41">
        <v>1990</v>
      </c>
      <c r="G43" s="41">
        <v>6145.93</v>
      </c>
      <c r="H43" s="41"/>
      <c r="I43" s="41"/>
      <c r="J43" s="42"/>
      <c r="K43" s="42">
        <v>42123</v>
      </c>
      <c r="L43" s="42">
        <v>42481</v>
      </c>
      <c r="M43" s="42" t="s">
        <v>82</v>
      </c>
      <c r="N43" s="40"/>
    </row>
    <row r="44" spans="1:14" x14ac:dyDescent="0.25">
      <c r="A44" s="40">
        <v>6</v>
      </c>
      <c r="B44" s="41" t="s">
        <v>12</v>
      </c>
      <c r="C44" s="41" t="s">
        <v>36</v>
      </c>
      <c r="D44" s="41" t="s">
        <v>41</v>
      </c>
      <c r="E44" s="41">
        <v>14</v>
      </c>
      <c r="F44" s="41">
        <v>1954</v>
      </c>
      <c r="G44" s="41">
        <v>3314.2</v>
      </c>
      <c r="H44" s="41"/>
      <c r="I44" s="41"/>
      <c r="J44" s="42"/>
      <c r="K44" s="42">
        <v>42123</v>
      </c>
      <c r="L44" s="42">
        <v>42481</v>
      </c>
      <c r="M44" s="42" t="s">
        <v>82</v>
      </c>
      <c r="N44" s="40"/>
    </row>
    <row r="45" spans="1:14" x14ac:dyDescent="0.25">
      <c r="A45" s="40">
        <v>7</v>
      </c>
      <c r="B45" s="41" t="s">
        <v>12</v>
      </c>
      <c r="C45" s="41" t="s">
        <v>36</v>
      </c>
      <c r="D45" s="41" t="s">
        <v>42</v>
      </c>
      <c r="E45" s="41">
        <v>4</v>
      </c>
      <c r="F45" s="41">
        <v>1952</v>
      </c>
      <c r="G45" s="41">
        <v>4978.8999999999996</v>
      </c>
      <c r="H45" s="41"/>
      <c r="I45" s="41"/>
      <c r="J45" s="42"/>
      <c r="K45" s="42">
        <v>42123</v>
      </c>
      <c r="L45" s="42">
        <v>42481</v>
      </c>
      <c r="M45" s="42" t="s">
        <v>82</v>
      </c>
      <c r="N45" s="40"/>
    </row>
    <row r="46" spans="1:14" ht="15.75" x14ac:dyDescent="0.25">
      <c r="A46" s="40">
        <v>8</v>
      </c>
      <c r="B46" s="14" t="s">
        <v>12</v>
      </c>
      <c r="C46" s="33" t="s">
        <v>36</v>
      </c>
      <c r="D46" s="29" t="s">
        <v>37</v>
      </c>
      <c r="E46" s="29">
        <v>7</v>
      </c>
      <c r="F46" s="29">
        <v>1932</v>
      </c>
      <c r="G46" s="30">
        <v>2015.79</v>
      </c>
      <c r="H46" s="32"/>
      <c r="I46" s="31"/>
      <c r="J46" s="32"/>
      <c r="K46" s="42">
        <v>42123</v>
      </c>
      <c r="L46" s="42">
        <v>42513</v>
      </c>
      <c r="M46" s="42" t="s">
        <v>82</v>
      </c>
      <c r="N46" s="46"/>
    </row>
    <row r="47" spans="1:14" ht="15.75" x14ac:dyDescent="0.25">
      <c r="A47" s="40">
        <v>9</v>
      </c>
      <c r="B47" s="14" t="s">
        <v>12</v>
      </c>
      <c r="C47" s="33" t="s">
        <v>36</v>
      </c>
      <c r="D47" s="29" t="s">
        <v>50</v>
      </c>
      <c r="E47" s="29">
        <v>12</v>
      </c>
      <c r="F47" s="29">
        <v>1952</v>
      </c>
      <c r="G47" s="30">
        <v>4880.1000000000004</v>
      </c>
      <c r="H47" s="32"/>
      <c r="I47" s="31"/>
      <c r="J47" s="32"/>
      <c r="K47" s="42">
        <v>42123</v>
      </c>
      <c r="L47" s="42">
        <v>42513</v>
      </c>
      <c r="M47" s="42" t="s">
        <v>82</v>
      </c>
      <c r="N47" s="46"/>
    </row>
    <row r="48" spans="1:14" ht="15.75" x14ac:dyDescent="0.25">
      <c r="A48" s="40">
        <v>10</v>
      </c>
      <c r="B48" s="14" t="s">
        <v>12</v>
      </c>
      <c r="C48" s="44" t="s">
        <v>36</v>
      </c>
      <c r="D48" s="29" t="s">
        <v>49</v>
      </c>
      <c r="E48" s="29">
        <v>7</v>
      </c>
      <c r="F48" s="29">
        <v>1982</v>
      </c>
      <c r="G48" s="30">
        <v>7464.4</v>
      </c>
      <c r="H48" s="43"/>
      <c r="I48" s="45"/>
      <c r="J48" s="43"/>
      <c r="K48" s="42">
        <v>42123</v>
      </c>
      <c r="L48" s="42">
        <v>42503</v>
      </c>
      <c r="M48" s="42" t="s">
        <v>82</v>
      </c>
      <c r="N48" s="46"/>
    </row>
    <row r="49" spans="1:17" ht="15.75" customHeight="1" x14ac:dyDescent="0.25">
      <c r="A49" s="40">
        <v>11</v>
      </c>
      <c r="B49" s="14" t="s">
        <v>12</v>
      </c>
      <c r="C49" s="11" t="s">
        <v>36</v>
      </c>
      <c r="D49" s="29" t="s">
        <v>78</v>
      </c>
      <c r="E49" s="29">
        <v>51</v>
      </c>
      <c r="F49" s="29">
        <v>1958</v>
      </c>
      <c r="G49" s="30">
        <v>2689.6</v>
      </c>
      <c r="H49" s="10"/>
      <c r="I49" s="16"/>
      <c r="J49" s="10"/>
      <c r="K49" s="42">
        <v>42123</v>
      </c>
      <c r="L49" s="21">
        <v>42622</v>
      </c>
      <c r="M49" s="42" t="s">
        <v>82</v>
      </c>
      <c r="N49" s="17"/>
      <c r="O49" s="50"/>
      <c r="P49" s="50"/>
    </row>
    <row r="50" spans="1:17" ht="15.75" customHeight="1" x14ac:dyDescent="0.25">
      <c r="A50" s="40">
        <v>12</v>
      </c>
      <c r="B50" s="14" t="s">
        <v>12</v>
      </c>
      <c r="C50" s="11" t="s">
        <v>36</v>
      </c>
      <c r="D50" s="29" t="s">
        <v>77</v>
      </c>
      <c r="E50" s="29">
        <v>60</v>
      </c>
      <c r="F50" s="29">
        <v>1967</v>
      </c>
      <c r="G50" s="30">
        <v>4261.7</v>
      </c>
      <c r="H50" s="10"/>
      <c r="I50" s="16"/>
      <c r="J50" s="10"/>
      <c r="K50" s="42">
        <v>42123</v>
      </c>
      <c r="L50" s="42">
        <v>42634</v>
      </c>
      <c r="M50" s="42" t="s">
        <v>82</v>
      </c>
      <c r="N50" s="17"/>
    </row>
    <row r="51" spans="1:17" ht="15.75" x14ac:dyDescent="0.25">
      <c r="A51" s="47">
        <v>13</v>
      </c>
      <c r="B51" s="77" t="s">
        <v>12</v>
      </c>
      <c r="C51" s="77" t="s">
        <v>36</v>
      </c>
      <c r="D51" s="78" t="s">
        <v>67</v>
      </c>
      <c r="E51" s="77" t="s">
        <v>68</v>
      </c>
      <c r="F51" s="77">
        <v>1996</v>
      </c>
      <c r="G51" s="79">
        <v>3864.5</v>
      </c>
      <c r="H51" s="80" t="s">
        <v>69</v>
      </c>
      <c r="I51" s="81" t="s">
        <v>70</v>
      </c>
      <c r="J51" s="82">
        <v>42217</v>
      </c>
      <c r="K51" s="83">
        <v>42230</v>
      </c>
      <c r="L51" s="83">
        <v>42647</v>
      </c>
      <c r="M51" s="42" t="s">
        <v>82</v>
      </c>
      <c r="N51" s="14"/>
      <c r="O51" s="53"/>
      <c r="P51" s="53"/>
      <c r="Q51" s="54"/>
    </row>
  </sheetData>
  <mergeCells count="25">
    <mergeCell ref="A31:F31"/>
    <mergeCell ref="A2:N3"/>
    <mergeCell ref="K4:K5"/>
    <mergeCell ref="L4:L5"/>
    <mergeCell ref="M4:M5"/>
    <mergeCell ref="N4:N5"/>
    <mergeCell ref="I4:I5"/>
    <mergeCell ref="H1:J1"/>
    <mergeCell ref="A4:A5"/>
    <mergeCell ref="J4:J5"/>
    <mergeCell ref="G4:G5"/>
    <mergeCell ref="F4:F5"/>
    <mergeCell ref="B4:E4"/>
    <mergeCell ref="H4:H5"/>
    <mergeCell ref="A37:A38"/>
    <mergeCell ref="B37:E37"/>
    <mergeCell ref="F37:F38"/>
    <mergeCell ref="G37:G38"/>
    <mergeCell ref="H37:H38"/>
    <mergeCell ref="N37:N38"/>
    <mergeCell ref="I37:I38"/>
    <mergeCell ref="J37:J38"/>
    <mergeCell ref="K37:K38"/>
    <mergeCell ref="L37:L38"/>
    <mergeCell ref="M37:M38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zoomScale="85" zoomScaleNormal="100" zoomScaleSheetLayoutView="85" workbookViewId="0">
      <selection activeCell="H44" sqref="H44"/>
    </sheetView>
  </sheetViews>
  <sheetFormatPr defaultRowHeight="15" x14ac:dyDescent="0.25"/>
  <cols>
    <col min="1" max="1" width="12.42578125" style="3" customWidth="1"/>
    <col min="2" max="2" width="14.5703125" style="3" customWidth="1"/>
    <col min="3" max="10" width="17.5703125" style="3" customWidth="1"/>
    <col min="11" max="16384" width="9.140625" style="3"/>
  </cols>
  <sheetData>
    <row r="1" spans="1:10" ht="39" customHeight="1" x14ac:dyDescent="0.25">
      <c r="B1" s="8" t="s">
        <v>24</v>
      </c>
    </row>
    <row r="2" spans="1:10" ht="18.75" x14ac:dyDescent="0.3">
      <c r="B2" s="5" t="s">
        <v>20</v>
      </c>
      <c r="C2" s="5"/>
      <c r="D2" s="5"/>
      <c r="E2" s="5"/>
    </row>
    <row r="3" spans="1:10" x14ac:dyDescent="0.25">
      <c r="A3" s="3" t="s">
        <v>21</v>
      </c>
      <c r="B3" s="6">
        <v>2160</v>
      </c>
      <c r="C3" s="6">
        <v>1938</v>
      </c>
      <c r="D3" s="6">
        <v>2192</v>
      </c>
      <c r="E3" s="6">
        <v>1937</v>
      </c>
      <c r="F3" s="6">
        <v>1487</v>
      </c>
      <c r="G3" s="6">
        <v>1473</v>
      </c>
      <c r="H3" s="6">
        <v>1463</v>
      </c>
      <c r="I3" s="6">
        <v>1478</v>
      </c>
      <c r="J3" s="6">
        <v>1504</v>
      </c>
    </row>
    <row r="4" spans="1:10" x14ac:dyDescent="0.25">
      <c r="A4" s="3" t="s">
        <v>23</v>
      </c>
      <c r="B4" s="6">
        <f>SUM(B8:B104)</f>
        <v>1277.7</v>
      </c>
      <c r="C4" s="6">
        <f t="shared" ref="C4:J4" si="0">SUM(C8:C104)</f>
        <v>1505.3000000000004</v>
      </c>
      <c r="D4" s="6">
        <f t="shared" si="0"/>
        <v>1375.6000000000004</v>
      </c>
      <c r="E4" s="6">
        <f t="shared" si="0"/>
        <v>1564.1000000000004</v>
      </c>
      <c r="F4" s="6">
        <f t="shared" si="0"/>
        <v>1128.9499999999998</v>
      </c>
      <c r="G4" s="6">
        <f t="shared" si="0"/>
        <v>1018.7500000000001</v>
      </c>
      <c r="H4" s="6">
        <f t="shared" si="0"/>
        <v>941.8499999999998</v>
      </c>
      <c r="I4" s="6">
        <f t="shared" si="0"/>
        <v>1189.5599999999997</v>
      </c>
      <c r="J4" s="6">
        <f t="shared" si="0"/>
        <v>829.22500000000002</v>
      </c>
    </row>
    <row r="5" spans="1:10" s="4" customFormat="1" x14ac:dyDescent="0.25">
      <c r="A5" s="4" t="s">
        <v>22</v>
      </c>
      <c r="B5" s="7">
        <f>B4/B3</f>
        <v>0.59152777777777776</v>
      </c>
      <c r="C5" s="7">
        <f t="shared" ref="C5:J5" si="1">C4/C3</f>
        <v>0.7767285861713108</v>
      </c>
      <c r="D5" s="7">
        <f t="shared" si="1"/>
        <v>0.6275547445255476</v>
      </c>
      <c r="E5" s="7">
        <f t="shared" si="1"/>
        <v>0.80748580278781645</v>
      </c>
      <c r="F5" s="7">
        <f t="shared" si="1"/>
        <v>0.75921318090114309</v>
      </c>
      <c r="G5" s="7">
        <f t="shared" si="1"/>
        <v>0.69161575016972177</v>
      </c>
      <c r="H5" s="7">
        <f t="shared" si="1"/>
        <v>0.64377990430622001</v>
      </c>
      <c r="I5" s="7">
        <f t="shared" si="1"/>
        <v>0.80484438430311211</v>
      </c>
      <c r="J5" s="7">
        <f t="shared" si="1"/>
        <v>0.55134640957446812</v>
      </c>
    </row>
    <row r="6" spans="1:10" x14ac:dyDescent="0.25">
      <c r="B6" s="1" t="s">
        <v>13</v>
      </c>
      <c r="C6" s="1" t="s">
        <v>13</v>
      </c>
      <c r="D6" s="1" t="s">
        <v>13</v>
      </c>
      <c r="E6" s="1" t="s">
        <v>13</v>
      </c>
      <c r="F6" s="1" t="s">
        <v>16</v>
      </c>
      <c r="G6" s="1" t="s">
        <v>16</v>
      </c>
      <c r="H6" s="1" t="s">
        <v>16</v>
      </c>
      <c r="I6" s="1" t="s">
        <v>16</v>
      </c>
      <c r="J6" s="1" t="s">
        <v>16</v>
      </c>
    </row>
    <row r="7" spans="1:10" x14ac:dyDescent="0.25">
      <c r="B7" s="1" t="s">
        <v>19</v>
      </c>
      <c r="C7" s="1">
        <v>21</v>
      </c>
      <c r="D7" s="1" t="s">
        <v>14</v>
      </c>
      <c r="E7" s="1" t="s">
        <v>15</v>
      </c>
      <c r="F7" s="1">
        <v>4</v>
      </c>
      <c r="G7" s="1">
        <v>6</v>
      </c>
      <c r="H7" s="1">
        <v>7</v>
      </c>
      <c r="I7" s="1">
        <v>8</v>
      </c>
      <c r="J7" s="1">
        <v>16</v>
      </c>
    </row>
    <row r="8" spans="1:10" x14ac:dyDescent="0.25">
      <c r="B8" s="3">
        <f>90.3/2</f>
        <v>45.15</v>
      </c>
      <c r="C8" s="3">
        <v>56.6</v>
      </c>
      <c r="D8" s="3">
        <v>69.900000000000006</v>
      </c>
      <c r="E8" s="3">
        <v>81.099999999999994</v>
      </c>
      <c r="F8" s="3">
        <f>60.2/2</f>
        <v>30.1</v>
      </c>
      <c r="G8" s="3">
        <v>61.8</v>
      </c>
      <c r="H8" s="3">
        <v>45.8</v>
      </c>
      <c r="I8" s="3">
        <f>60.3/3</f>
        <v>20.099999999999998</v>
      </c>
      <c r="J8" s="3">
        <f>46.8/3</f>
        <v>15.6</v>
      </c>
    </row>
    <row r="9" spans="1:10" x14ac:dyDescent="0.25">
      <c r="B9" s="3">
        <f>90.3/2</f>
        <v>45.15</v>
      </c>
      <c r="C9" s="3">
        <v>56</v>
      </c>
      <c r="D9" s="3">
        <v>40</v>
      </c>
      <c r="E9" s="3">
        <v>56.5</v>
      </c>
      <c r="F9" s="3">
        <f>60.2/2</f>
        <v>30.1</v>
      </c>
      <c r="G9" s="3">
        <v>61.3</v>
      </c>
      <c r="H9" s="3">
        <v>58.6</v>
      </c>
      <c r="I9" s="3">
        <f>44.1/2</f>
        <v>22.05</v>
      </c>
      <c r="J9" s="3">
        <v>59.8</v>
      </c>
    </row>
    <row r="10" spans="1:10" x14ac:dyDescent="0.25">
      <c r="B10" s="3">
        <v>69.7</v>
      </c>
      <c r="C10" s="3">
        <v>57</v>
      </c>
      <c r="D10" s="3">
        <v>69.900000000000006</v>
      </c>
      <c r="E10" s="3">
        <v>57.9</v>
      </c>
      <c r="F10" s="3">
        <f>60.6/2</f>
        <v>30.3</v>
      </c>
      <c r="G10" s="3">
        <v>60.4</v>
      </c>
      <c r="H10" s="3">
        <v>60</v>
      </c>
      <c r="I10" s="3">
        <v>59.5</v>
      </c>
      <c r="J10" s="3">
        <v>59.4</v>
      </c>
    </row>
    <row r="11" spans="1:10" x14ac:dyDescent="0.25">
      <c r="B11" s="3">
        <v>69.5</v>
      </c>
      <c r="C11" s="3">
        <v>82</v>
      </c>
      <c r="D11" s="3">
        <v>39.9</v>
      </c>
      <c r="E11" s="3">
        <v>56.5</v>
      </c>
      <c r="F11" s="3">
        <f>60.6/2</f>
        <v>30.3</v>
      </c>
      <c r="G11" s="3">
        <f>44.7/2</f>
        <v>22.35</v>
      </c>
      <c r="H11" s="3">
        <f>58.8/2</f>
        <v>29.4</v>
      </c>
      <c r="I11" s="3">
        <f>40/4</f>
        <v>10</v>
      </c>
      <c r="J11" s="3">
        <f>58.8*2/3</f>
        <v>39.199999999999996</v>
      </c>
    </row>
    <row r="12" spans="1:10" x14ac:dyDescent="0.25">
      <c r="B12" s="3">
        <v>62.9</v>
      </c>
      <c r="C12" s="3">
        <v>60</v>
      </c>
      <c r="D12" s="3">
        <v>69.5</v>
      </c>
      <c r="E12" s="3">
        <v>57.7</v>
      </c>
      <c r="F12" s="3">
        <f>44.1/3</f>
        <v>14.700000000000001</v>
      </c>
      <c r="G12" s="3">
        <v>0</v>
      </c>
      <c r="H12" s="3">
        <v>58.3</v>
      </c>
      <c r="I12" s="3">
        <v>59.9</v>
      </c>
      <c r="J12" s="3">
        <v>59.5</v>
      </c>
    </row>
    <row r="13" spans="1:10" x14ac:dyDescent="0.25">
      <c r="B13" s="3">
        <v>39.9</v>
      </c>
      <c r="C13" s="3">
        <v>82</v>
      </c>
      <c r="D13" s="3">
        <v>40</v>
      </c>
      <c r="E13" s="3">
        <v>57.7</v>
      </c>
      <c r="F13" s="3">
        <f t="shared" ref="F13:F14" si="2">44.1/3</f>
        <v>14.700000000000001</v>
      </c>
      <c r="G13" s="3">
        <f>61.7/2</f>
        <v>30.85</v>
      </c>
      <c r="H13" s="3">
        <v>58.6</v>
      </c>
      <c r="I13" s="3">
        <v>60.7</v>
      </c>
      <c r="J13" s="3">
        <v>53</v>
      </c>
    </row>
    <row r="14" spans="1:10" x14ac:dyDescent="0.25">
      <c r="B14" s="3">
        <v>70</v>
      </c>
      <c r="C14" s="3">
        <f>57.2/2</f>
        <v>28.6</v>
      </c>
      <c r="D14" s="3">
        <v>40.1</v>
      </c>
      <c r="E14" s="3">
        <v>56.1</v>
      </c>
      <c r="F14" s="3">
        <f t="shared" si="2"/>
        <v>14.700000000000001</v>
      </c>
      <c r="G14" s="3">
        <v>60.7</v>
      </c>
      <c r="H14" s="3">
        <v>59.3</v>
      </c>
      <c r="I14" s="3">
        <v>61.5</v>
      </c>
      <c r="J14" s="3">
        <v>59.9</v>
      </c>
    </row>
    <row r="15" spans="1:10" x14ac:dyDescent="0.25">
      <c r="B15" s="3">
        <v>39.9</v>
      </c>
      <c r="C15" s="3">
        <f>57.2/2</f>
        <v>28.6</v>
      </c>
      <c r="D15" s="3">
        <f>70/2</f>
        <v>35</v>
      </c>
      <c r="E15" s="3">
        <v>56.6</v>
      </c>
      <c r="F15" s="3">
        <f>44.1/2</f>
        <v>22.05</v>
      </c>
      <c r="G15" s="3">
        <v>45</v>
      </c>
      <c r="H15" s="3">
        <v>59.4</v>
      </c>
      <c r="I15" s="3">
        <f>43.9/4</f>
        <v>10.975</v>
      </c>
      <c r="J15" s="3">
        <f>59.4/3</f>
        <v>19.8</v>
      </c>
    </row>
    <row r="16" spans="1:10" x14ac:dyDescent="0.25">
      <c r="B16" s="3">
        <v>69.5</v>
      </c>
      <c r="C16" s="3">
        <v>81.400000000000006</v>
      </c>
      <c r="D16" s="3">
        <v>69</v>
      </c>
      <c r="E16" s="3">
        <v>82.4</v>
      </c>
      <c r="F16" s="3">
        <f>44.1/2</f>
        <v>22.05</v>
      </c>
      <c r="G16" s="3">
        <f>32.2/2</f>
        <v>16.100000000000001</v>
      </c>
      <c r="H16" s="3">
        <v>59.4</v>
      </c>
      <c r="I16" s="3">
        <f>43.9/4</f>
        <v>10.975</v>
      </c>
      <c r="J16" s="3">
        <v>61.4</v>
      </c>
    </row>
    <row r="17" spans="2:10" x14ac:dyDescent="0.25">
      <c r="B17" s="3">
        <v>69</v>
      </c>
      <c r="C17" s="3">
        <f>56/2</f>
        <v>28</v>
      </c>
      <c r="D17" s="3">
        <v>40.299999999999997</v>
      </c>
      <c r="E17" s="3">
        <v>57.8</v>
      </c>
      <c r="F17" s="3">
        <f>60.5/2</f>
        <v>30.25</v>
      </c>
      <c r="G17" s="3">
        <f>32.2/2</f>
        <v>16.100000000000001</v>
      </c>
      <c r="H17" s="3">
        <f>60.2/4</f>
        <v>15.05</v>
      </c>
      <c r="I17" s="3">
        <f>59.7/2</f>
        <v>29.85</v>
      </c>
      <c r="J17" s="3">
        <f>45/2</f>
        <v>22.5</v>
      </c>
    </row>
    <row r="18" spans="2:10" x14ac:dyDescent="0.25">
      <c r="B18" s="3">
        <v>69</v>
      </c>
      <c r="C18" s="3">
        <f>56/2</f>
        <v>28</v>
      </c>
      <c r="D18" s="3">
        <v>70.099999999999994</v>
      </c>
      <c r="E18" s="3">
        <v>81</v>
      </c>
      <c r="F18" s="3">
        <f>63.1/3</f>
        <v>21.033333333333335</v>
      </c>
      <c r="G18" s="3">
        <v>32.799999999999997</v>
      </c>
      <c r="H18" s="3">
        <v>58.4</v>
      </c>
      <c r="I18" s="3">
        <f>59.7/2</f>
        <v>29.85</v>
      </c>
      <c r="J18" s="3">
        <f>45/2</f>
        <v>22.5</v>
      </c>
    </row>
    <row r="19" spans="2:10" x14ac:dyDescent="0.25">
      <c r="B19" s="3">
        <v>39.700000000000003</v>
      </c>
      <c r="C19" s="3">
        <v>81.400000000000006</v>
      </c>
      <c r="D19" s="3">
        <v>70</v>
      </c>
      <c r="E19" s="3">
        <v>57.4</v>
      </c>
      <c r="F19" s="3">
        <f>63.1/3*2</f>
        <v>42.06666666666667</v>
      </c>
      <c r="G19" s="3">
        <v>43.6</v>
      </c>
      <c r="H19" s="3">
        <v>44.8</v>
      </c>
      <c r="I19" s="3">
        <f>58.9/5</f>
        <v>11.78</v>
      </c>
      <c r="J19" s="3">
        <v>57.6</v>
      </c>
    </row>
    <row r="20" spans="2:10" x14ac:dyDescent="0.25">
      <c r="B20" s="3">
        <v>69.599999999999994</v>
      </c>
      <c r="C20" s="3">
        <v>58.6</v>
      </c>
      <c r="D20" s="3">
        <v>40.1</v>
      </c>
      <c r="E20" s="3">
        <v>81.2</v>
      </c>
      <c r="F20" s="3">
        <f>60.9/3</f>
        <v>20.3</v>
      </c>
      <c r="G20" s="3">
        <v>59.4</v>
      </c>
      <c r="H20" s="3">
        <v>60</v>
      </c>
      <c r="I20" s="3">
        <f>58.9/5</f>
        <v>11.78</v>
      </c>
      <c r="J20" s="3">
        <v>60.4</v>
      </c>
    </row>
    <row r="21" spans="2:10" x14ac:dyDescent="0.25">
      <c r="B21" s="3">
        <v>69.599999999999994</v>
      </c>
      <c r="C21" s="3">
        <v>57.5</v>
      </c>
      <c r="D21" s="3">
        <v>70.2</v>
      </c>
      <c r="E21" s="3">
        <f>55.9/2</f>
        <v>27.95</v>
      </c>
      <c r="F21" s="3">
        <f>60.9/3</f>
        <v>20.3</v>
      </c>
      <c r="G21" s="3">
        <v>60.6</v>
      </c>
      <c r="H21" s="3">
        <v>63.9</v>
      </c>
      <c r="I21" s="3">
        <v>59.9</v>
      </c>
      <c r="J21" s="3">
        <f>58.8/3</f>
        <v>19.599999999999998</v>
      </c>
    </row>
    <row r="22" spans="2:10" x14ac:dyDescent="0.25">
      <c r="B22" s="3">
        <v>39.9</v>
      </c>
      <c r="C22" s="3">
        <v>56</v>
      </c>
      <c r="D22" s="3">
        <v>69.900000000000006</v>
      </c>
      <c r="E22" s="3">
        <f>55.9/2</f>
        <v>27.95</v>
      </c>
      <c r="F22" s="3">
        <f>61.2/3</f>
        <v>20.400000000000002</v>
      </c>
      <c r="G22" s="3">
        <v>61.5</v>
      </c>
      <c r="H22" s="3">
        <v>46.3</v>
      </c>
      <c r="I22" s="3">
        <v>43</v>
      </c>
      <c r="J22" s="3">
        <v>60.1</v>
      </c>
    </row>
    <row r="23" spans="2:10" x14ac:dyDescent="0.25">
      <c r="B23" s="3">
        <v>40</v>
      </c>
      <c r="C23" s="3">
        <v>81.099999999999994</v>
      </c>
      <c r="D23" s="3">
        <v>70.099999999999994</v>
      </c>
      <c r="E23" s="3">
        <f t="shared" ref="E23:E24" si="3">55.9/2</f>
        <v>27.95</v>
      </c>
      <c r="F23" s="3">
        <f t="shared" ref="F23:F24" si="4">61.2/3</f>
        <v>20.400000000000002</v>
      </c>
      <c r="G23" s="3">
        <v>59.6</v>
      </c>
      <c r="H23" s="3">
        <v>59.8</v>
      </c>
      <c r="I23" s="3">
        <v>44.1</v>
      </c>
      <c r="J23" s="3">
        <v>59.9</v>
      </c>
    </row>
    <row r="24" spans="2:10" x14ac:dyDescent="0.25">
      <c r="B24" s="3">
        <v>69.5</v>
      </c>
      <c r="C24" s="3">
        <v>56.1</v>
      </c>
      <c r="D24" s="3">
        <v>40</v>
      </c>
      <c r="E24" s="3">
        <f t="shared" si="3"/>
        <v>27.95</v>
      </c>
      <c r="F24" s="3">
        <f t="shared" si="4"/>
        <v>20.400000000000002</v>
      </c>
      <c r="G24" s="3">
        <v>60.4</v>
      </c>
      <c r="H24" s="3">
        <v>44.8</v>
      </c>
      <c r="I24" s="3">
        <f>43.7/3</f>
        <v>14.566666666666668</v>
      </c>
      <c r="J24" s="3">
        <f>46.8/3</f>
        <v>15.6</v>
      </c>
    </row>
    <row r="25" spans="2:10" x14ac:dyDescent="0.25">
      <c r="B25" s="3">
        <v>40.200000000000003</v>
      </c>
      <c r="C25" s="3">
        <v>56</v>
      </c>
      <c r="D25" s="3">
        <v>69.8</v>
      </c>
      <c r="E25" s="3">
        <v>57.7</v>
      </c>
      <c r="F25" s="3">
        <f>60.3/3*2</f>
        <v>40.199999999999996</v>
      </c>
      <c r="G25" s="3">
        <v>60.4</v>
      </c>
      <c r="H25" s="3">
        <v>60</v>
      </c>
      <c r="I25" s="3">
        <f t="shared" ref="I25:I26" si="5">43.7/3</f>
        <v>14.566666666666668</v>
      </c>
      <c r="J25" s="3">
        <f>45.65/2</f>
        <v>22.824999999999999</v>
      </c>
    </row>
    <row r="26" spans="2:10" x14ac:dyDescent="0.25">
      <c r="B26" s="3">
        <v>69.5</v>
      </c>
      <c r="C26" s="3">
        <v>56.4</v>
      </c>
      <c r="D26" s="3">
        <v>70</v>
      </c>
      <c r="E26" s="3">
        <v>80.599999999999994</v>
      </c>
      <c r="F26" s="3">
        <f>60.3/3</f>
        <v>20.099999999999998</v>
      </c>
      <c r="G26" s="3">
        <v>42.9</v>
      </c>
      <c r="I26" s="3">
        <f t="shared" si="5"/>
        <v>14.566666666666668</v>
      </c>
      <c r="J26" s="3">
        <v>60.6</v>
      </c>
    </row>
    <row r="27" spans="2:10" x14ac:dyDescent="0.25">
      <c r="B27" s="3">
        <v>40.200000000000003</v>
      </c>
      <c r="C27" s="3">
        <v>81.2</v>
      </c>
      <c r="D27" s="3">
        <v>42</v>
      </c>
      <c r="E27" s="3">
        <v>82.4</v>
      </c>
      <c r="F27" s="3">
        <v>61.4</v>
      </c>
      <c r="G27" s="3">
        <v>27</v>
      </c>
      <c r="I27" s="3">
        <v>59.5</v>
      </c>
    </row>
    <row r="28" spans="2:10" x14ac:dyDescent="0.25">
      <c r="B28" s="3">
        <v>69.8</v>
      </c>
      <c r="C28" s="3">
        <v>56</v>
      </c>
      <c r="D28" s="3">
        <v>39.9</v>
      </c>
      <c r="E28" s="3">
        <v>56.1</v>
      </c>
      <c r="F28" s="3">
        <f>62.7/2</f>
        <v>31.35</v>
      </c>
      <c r="G28" s="3">
        <v>60.2</v>
      </c>
      <c r="I28" s="3">
        <v>59.8</v>
      </c>
    </row>
    <row r="29" spans="2:10" x14ac:dyDescent="0.25">
      <c r="B29" s="3">
        <v>40</v>
      </c>
      <c r="C29" s="3">
        <v>57.2</v>
      </c>
      <c r="D29" s="3">
        <v>70</v>
      </c>
      <c r="E29" s="3">
        <v>82.4</v>
      </c>
      <c r="F29" s="3">
        <f>62.7/2</f>
        <v>31.35</v>
      </c>
      <c r="G29" s="3">
        <f>44.9/2</f>
        <v>22.45</v>
      </c>
      <c r="I29" s="3">
        <v>45</v>
      </c>
    </row>
    <row r="30" spans="2:10" x14ac:dyDescent="0.25">
      <c r="B30" s="3">
        <v>40</v>
      </c>
      <c r="C30" s="3">
        <v>81</v>
      </c>
      <c r="D30" s="3">
        <v>70</v>
      </c>
      <c r="E30" s="3">
        <v>81.3</v>
      </c>
      <c r="F30" s="3">
        <v>44.4</v>
      </c>
      <c r="G30" s="3">
        <f>44.9/2</f>
        <v>22.45</v>
      </c>
      <c r="I30" s="3">
        <f>44.7/3</f>
        <v>14.9</v>
      </c>
    </row>
    <row r="31" spans="2:10" x14ac:dyDescent="0.25">
      <c r="C31" s="3">
        <v>82.4</v>
      </c>
      <c r="D31" s="3">
        <v>69.900000000000006</v>
      </c>
      <c r="E31" s="3">
        <v>58</v>
      </c>
      <c r="F31" s="3">
        <f>60.6/4</f>
        <v>15.15</v>
      </c>
      <c r="G31" s="3">
        <f>61.7/2</f>
        <v>30.85</v>
      </c>
      <c r="I31" s="3">
        <f>44.7/3</f>
        <v>14.9</v>
      </c>
    </row>
    <row r="32" spans="2:10" x14ac:dyDescent="0.25">
      <c r="C32" s="3">
        <v>56.2</v>
      </c>
      <c r="E32" s="3">
        <v>57.9</v>
      </c>
      <c r="F32" s="3">
        <f t="shared" ref="F32:F34" si="6">60.6/4</f>
        <v>15.15</v>
      </c>
      <c r="I32" s="3">
        <v>19.899999999999999</v>
      </c>
    </row>
    <row r="33" spans="5:9" x14ac:dyDescent="0.25">
      <c r="E33" s="3">
        <v>0</v>
      </c>
      <c r="F33" s="3">
        <f t="shared" si="6"/>
        <v>15.15</v>
      </c>
      <c r="I33" s="3">
        <v>43.6</v>
      </c>
    </row>
    <row r="34" spans="5:9" x14ac:dyDescent="0.25">
      <c r="E34" s="3">
        <f>56/2</f>
        <v>28</v>
      </c>
      <c r="F34" s="3">
        <f t="shared" si="6"/>
        <v>15.15</v>
      </c>
      <c r="I34" s="3">
        <v>59.3</v>
      </c>
    </row>
    <row r="35" spans="5:9" x14ac:dyDescent="0.25">
      <c r="E35" s="3">
        <f>56/2</f>
        <v>28</v>
      </c>
      <c r="F35" s="3">
        <f>61.5/2</f>
        <v>30.75</v>
      </c>
      <c r="I35" s="3">
        <v>60.9</v>
      </c>
    </row>
    <row r="36" spans="5:9" x14ac:dyDescent="0.25">
      <c r="F36" s="3">
        <f>61.5/2</f>
        <v>30.75</v>
      </c>
      <c r="I36" s="3">
        <v>59.8</v>
      </c>
    </row>
    <row r="37" spans="5:9" x14ac:dyDescent="0.25">
      <c r="F37" s="3">
        <v>44.6</v>
      </c>
      <c r="I37" s="3">
        <v>43</v>
      </c>
    </row>
    <row r="38" spans="5:9" x14ac:dyDescent="0.25">
      <c r="F38" s="3">
        <f>62.1/2</f>
        <v>31.05</v>
      </c>
      <c r="I38" s="3">
        <f>60.1/2</f>
        <v>30.05</v>
      </c>
    </row>
    <row r="39" spans="5:9" x14ac:dyDescent="0.25">
      <c r="F39" s="3">
        <f>62.1/2</f>
        <v>31.05</v>
      </c>
      <c r="I39" s="3">
        <f>60.1/2</f>
        <v>30.05</v>
      </c>
    </row>
    <row r="40" spans="5:9" x14ac:dyDescent="0.25">
      <c r="F40" s="3">
        <f>59.5/2</f>
        <v>29.75</v>
      </c>
      <c r="I40" s="3">
        <f>59.2/4</f>
        <v>14.8</v>
      </c>
    </row>
    <row r="41" spans="5:9" x14ac:dyDescent="0.25">
      <c r="F41" s="3">
        <f>59.5/2</f>
        <v>29.75</v>
      </c>
      <c r="I41" s="3">
        <f>59.2/2</f>
        <v>29.6</v>
      </c>
    </row>
    <row r="42" spans="5:9" x14ac:dyDescent="0.25">
      <c r="F42" s="3">
        <v>42</v>
      </c>
      <c r="I42" s="3">
        <f t="shared" ref="I42" si="7">59.2/4</f>
        <v>14.8</v>
      </c>
    </row>
    <row r="43" spans="5:9" x14ac:dyDescent="0.25">
      <c r="F43" s="3">
        <v>60.2</v>
      </c>
    </row>
    <row r="44" spans="5:9" x14ac:dyDescent="0.25">
      <c r="F44" s="3">
        <v>60.7</v>
      </c>
    </row>
    <row r="45" spans="5:9" x14ac:dyDescent="0.25">
      <c r="F45" s="3">
        <v>44.8</v>
      </c>
    </row>
  </sheetData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2016-10-05T05:00:46Z</dcterms:modified>
</cp:coreProperties>
</file>