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Лист1!$A$1:$P$60</definedName>
  </definedNames>
  <calcPr calcId="144525"/>
</workbook>
</file>

<file path=xl/calcChain.xml><?xml version="1.0" encoding="utf-8"?>
<calcChain xmlns="http://schemas.openxmlformats.org/spreadsheetml/2006/main">
  <c r="G60" i="1" l="1"/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 l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  <c r="G14" i="1"/>
</calcChain>
</file>

<file path=xl/sharedStrings.xml><?xml version="1.0" encoding="utf-8"?>
<sst xmlns="http://schemas.openxmlformats.org/spreadsheetml/2006/main" count="383" uniqueCount="146">
  <si>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</si>
  <si>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</si>
  <si>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</si>
  <si>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</si>
  <si>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</si>
  <si>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</si>
  <si>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</si>
  <si>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</si>
  <si>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</si>
  <si>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</si>
  <si>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</si>
  <si>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</si>
  <si>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</si>
  <si>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</si>
  <si>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</si>
  <si>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</si>
  <si>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пгт Яя</t>
  </si>
  <si>
    <t>Анжерская</t>
  </si>
  <si>
    <t>01.06.2015г.</t>
  </si>
  <si>
    <t>№б/н от 01.06.2015г.</t>
  </si>
  <si>
    <t>Чехова</t>
  </si>
  <si>
    <t>№37 от 01.06.2015г.</t>
  </si>
  <si>
    <t>№36 от 01.06.2015г.</t>
  </si>
  <si>
    <t>№35 от 01.06.2015г.</t>
  </si>
  <si>
    <t>№34 от 01.06.2015г.</t>
  </si>
  <si>
    <t>Омская</t>
  </si>
  <si>
    <t>№29 от 01.06.2015г.</t>
  </si>
  <si>
    <t>№1 от 01.06.2015г.</t>
  </si>
  <si>
    <t>№2 от 01.06.2015г.</t>
  </si>
  <si>
    <t>№5 от 01.06.2015г</t>
  </si>
  <si>
    <t xml:space="preserve">Восточная </t>
  </si>
  <si>
    <t>№8 от 01.06.2015г.</t>
  </si>
  <si>
    <t>пер. Клубный</t>
  </si>
  <si>
    <t>№15 от 01.06.2015г.</t>
  </si>
  <si>
    <t>Ленина</t>
  </si>
  <si>
    <t>№19 от 01.06.2015г.</t>
  </si>
  <si>
    <t>Ленинградская</t>
  </si>
  <si>
    <t>№23 от 01.06.2015г.</t>
  </si>
  <si>
    <t>№24 от 01.06.2015г.</t>
  </si>
  <si>
    <t>Коммунальная</t>
  </si>
  <si>
    <t>№27 от 01.06.2015г.</t>
  </si>
  <si>
    <t>№28 от 01.06.2015г.</t>
  </si>
  <si>
    <t>2009г.</t>
  </si>
  <si>
    <t>1962г.</t>
  </si>
  <si>
    <t>2008г.</t>
  </si>
  <si>
    <t>1974г.</t>
  </si>
  <si>
    <t>2012г.</t>
  </si>
  <si>
    <t>1963г.</t>
  </si>
  <si>
    <t>1965г.</t>
  </si>
  <si>
    <t>2002г.</t>
  </si>
  <si>
    <t>1970г.</t>
  </si>
  <si>
    <t>1985г.</t>
  </si>
  <si>
    <t>1979г.</t>
  </si>
  <si>
    <t>1964г.</t>
  </si>
  <si>
    <t>1978г.</t>
  </si>
  <si>
    <t>№16 от 15.06.2015г.</t>
  </si>
  <si>
    <t>№б/н от 15.06.2015г.</t>
  </si>
  <si>
    <t>15.06.2015г.</t>
  </si>
  <si>
    <t>2006г.</t>
  </si>
  <si>
    <t>№20 от 01.06.2015г.</t>
  </si>
  <si>
    <t>Строителей</t>
  </si>
  <si>
    <t>5а</t>
  </si>
  <si>
    <t>1989г.</t>
  </si>
  <si>
    <t>№31 от 01.06.2015г</t>
  </si>
  <si>
    <t>№3 от 01.06.2015г.</t>
  </si>
  <si>
    <t>1966г.</t>
  </si>
  <si>
    <t>№13 от 01.06.2015г.</t>
  </si>
  <si>
    <t>1972г.</t>
  </si>
  <si>
    <t>№14 от 01.06.2015г.</t>
  </si>
  <si>
    <t>Восточная</t>
  </si>
  <si>
    <t>№6 от 01.06.2015г.</t>
  </si>
  <si>
    <t>2011г.</t>
  </si>
  <si>
    <t>№7 от 01.06.2015г.</t>
  </si>
  <si>
    <t>№9 от 01.06.2015г.</t>
  </si>
  <si>
    <t>Заводская</t>
  </si>
  <si>
    <t>№10 от 01.06.2015г.</t>
  </si>
  <si>
    <t>1994г.</t>
  </si>
  <si>
    <t>№11 от 01.06.2015г.</t>
  </si>
  <si>
    <t>№12 от 01.06.2015г.</t>
  </si>
  <si>
    <t>1981г.</t>
  </si>
  <si>
    <t>№4 от 01.06.2015г.</t>
  </si>
  <si>
    <t>1983г.</t>
  </si>
  <si>
    <t>№17 от 15.06.2015г.</t>
  </si>
  <si>
    <t>1986г.</t>
  </si>
  <si>
    <t>№18 от 18.06.2015г.</t>
  </si>
  <si>
    <t>№б/н от 18.06.2015г.</t>
  </si>
  <si>
    <t>18.06.2015г.</t>
  </si>
  <si>
    <t>1968г.</t>
  </si>
  <si>
    <t>№21 от 01.06.2015г.</t>
  </si>
  <si>
    <t>1969г.</t>
  </si>
  <si>
    <t>№ 22 от 01.06.2015г.</t>
  </si>
  <si>
    <t>1987г.</t>
  </si>
  <si>
    <t>№25 от 01.06.2015г.</t>
  </si>
  <si>
    <t>Пожарная</t>
  </si>
  <si>
    <t>№30 от 01.06.2015г.</t>
  </si>
  <si>
    <t>№38 от 01.06.2015г.</t>
  </si>
  <si>
    <t>№39 от 01.06.2015г.</t>
  </si>
  <si>
    <t>№40 от 01.08.2015г.</t>
  </si>
  <si>
    <t>№б/н от 01.08.2015г.</t>
  </si>
  <si>
    <t>01.08.2015г.</t>
  </si>
  <si>
    <t>Советская</t>
  </si>
  <si>
    <t>№32 от 01.08.2015г.</t>
  </si>
  <si>
    <t>Трактовая</t>
  </si>
  <si>
    <t>№33 от 01.08.2015г.</t>
  </si>
  <si>
    <t>Школьная</t>
  </si>
  <si>
    <t>№42 от 01.08.2015г.</t>
  </si>
  <si>
    <t>3б</t>
  </si>
  <si>
    <t>№43 от 01.08.2015г.</t>
  </si>
  <si>
    <t>Красноярская</t>
  </si>
  <si>
    <t>18в</t>
  </si>
  <si>
    <t>326 от 01.08.2015г.</t>
  </si>
  <si>
    <t>№58 от 15.11.2015г.</t>
  </si>
  <si>
    <t>№б/н от 15.11.2015г.</t>
  </si>
  <si>
    <t>15.11.2015г.</t>
  </si>
  <si>
    <t>№60 от 16.02.2016г.</t>
  </si>
  <si>
    <t>№б/н от 01.03.2016г.</t>
  </si>
  <si>
    <t>01.03.2016г.</t>
  </si>
  <si>
    <t>№61 от 16.02.2016г.</t>
  </si>
  <si>
    <t>ул. Анжерская</t>
  </si>
  <si>
    <t xml:space="preserve">№б\н от 15.04.2016г.; </t>
  </si>
  <si>
    <t>ул. Нахимова</t>
  </si>
  <si>
    <t>№110 от 01.06.2016</t>
  </si>
  <si>
    <t xml:space="preserve"> б\н от 01.06.2016; 72%</t>
  </si>
  <si>
    <t>№108 от 01.06.2016</t>
  </si>
  <si>
    <t>01.06.2016; 51;</t>
  </si>
  <si>
    <t>пгт. Яя</t>
  </si>
  <si>
    <t>ул. Пожарная</t>
  </si>
  <si>
    <t>№113 от 06.09.2016</t>
  </si>
  <si>
    <t>№ б/н от 06.09.2016</t>
  </si>
  <si>
    <t>ул. Коммунальная</t>
  </si>
  <si>
    <t>№115 от 06.09.2016</t>
  </si>
  <si>
    <t>№114 от 06.09.2016</t>
  </si>
  <si>
    <t>пер. Коммунальный</t>
  </si>
  <si>
    <t>№ 1 от 07.11.2016</t>
  </si>
  <si>
    <t>б/н от 23.11.2016</t>
  </si>
  <si>
    <t>ул. Чехова</t>
  </si>
  <si>
    <t>№1 от 13.12.2016</t>
  </si>
  <si>
    <t>б/н от 01.01.2017</t>
  </si>
  <si>
    <r>
      <t>Перечень многоквартирных домов, управление которыми осуществляет 
ООО "Мастер+" ИНН 4246019062</t>
    </r>
    <r>
      <rPr>
        <u/>
        <sz val="14"/>
        <color indexed="8"/>
        <rFont val="Times New Roman"/>
        <family val="1"/>
        <charset val="204"/>
      </rPr>
      <t/>
    </r>
  </si>
  <si>
    <t>№1 от 15.03.2017</t>
  </si>
  <si>
    <t>от 01.04.2017 / 63,7%</t>
  </si>
  <si>
    <t>Яйский муниципальный район</t>
  </si>
  <si>
    <t>№1 от 24.07.2017</t>
  </si>
  <si>
    <t>от 01.08.2017 / 96%</t>
  </si>
  <si>
    <t>№1 от 31.07.2017</t>
  </si>
  <si>
    <t>от 01.08.2017 / 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</si>
</sst>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zoomScaleSheetLayoutView="80" workbookViewId="0">
      <selection activeCell="E52" sqref="E52"/>
    </sheetView>
  </sheetViews>
  <sheetFormatPr defaultRowHeight="15.75" x14ac:dyDescent="0.25"/>
  <cols>
    <col min="1" max="1" width="4.140625" style="2" customWidth="1"/>
    <col min="2" max="2" width="36.42578125" style="2" customWidth="1"/>
    <col min="3" max="3" width="13.85546875" style="2" customWidth="1"/>
    <col min="4" max="4" width="21.5703125" style="2" customWidth="1"/>
    <col min="5" max="5" width="9.42578125" style="2" customWidth="1"/>
    <col min="6" max="6" width="12.140625" style="2" customWidth="1"/>
    <col min="7" max="7" width="12" style="2" customWidth="1"/>
    <col min="8" max="8" width="21.28515625" style="2" customWidth="1"/>
    <col min="9" max="9" width="24.140625" style="2" customWidth="1"/>
    <col min="10" max="10" width="14.28515625" style="9" customWidth="1"/>
    <col min="11" max="11" width="15.42578125" style="2" customWidth="1"/>
    <col min="12" max="12" width="15.140625" style="2" customWidth="1"/>
    <col min="13" max="13" width="13.85546875" style="2" customWidth="1"/>
    <col min="14" max="14" width="13" style="2" customWidth="1"/>
    <col min="15" max="15" width="14.140625" style="2" customWidth="1"/>
    <col min="16" max="16384" width="9.140625" style="2"/>
  </cols>
  <sheetData>
    <row r="1" spans="1:15" ht="45" customHeight="1" x14ac:dyDescent="0.25">
      <c r="A1" s="44" t="s">
        <v>138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customHeight="1" x14ac:dyDescent="0.25">
      <c r="A2" s="45" t="s">
        <v>7</v>
      </c>
      <c r="B2" s="46" t="s">
        <v>0</v>
      </c>
      <c r="C2" s="46"/>
      <c r="D2" s="46"/>
      <c r="E2" s="46"/>
      <c r="F2" s="47" t="s">
        <v>1</v>
      </c>
      <c r="G2" s="47" t="s">
        <v>6</v>
      </c>
      <c r="H2" s="45" t="s">
        <v>8</v>
      </c>
      <c r="I2" s="49" t="s">
        <v>10</v>
      </c>
      <c r="J2" s="50"/>
      <c r="K2" s="45" t="s">
        <v>9</v>
      </c>
      <c r="L2" s="45" t="s">
        <v>13</v>
      </c>
      <c r="M2" s="45" t="s">
        <v>14</v>
      </c>
      <c r="N2" s="45" t="s">
        <v>15</v>
      </c>
      <c r="O2" s="48" t="s">
        <v>11</v>
      </c>
    </row>
    <row r="3" spans="1:15" ht="80.25" customHeight="1" x14ac:dyDescent="0.25">
      <c r="A3" s="45"/>
      <c r="B3" s="1" t="s">
        <v>2</v>
      </c>
      <c r="C3" s="1" t="s">
        <v>12</v>
      </c>
      <c r="D3" s="1" t="s">
        <v>3</v>
      </c>
      <c r="E3" s="1" t="s">
        <v>4</v>
      </c>
      <c r="F3" s="47"/>
      <c r="G3" s="47"/>
      <c r="H3" s="45"/>
      <c r="I3" s="51"/>
      <c r="J3" s="52"/>
      <c r="K3" s="45"/>
      <c r="L3" s="45"/>
      <c r="M3" s="45"/>
      <c r="N3" s="45"/>
      <c r="O3" s="48"/>
    </row>
    <row r="4" spans="1:15" s="6" customFormat="1" x14ac:dyDescent="0.25">
      <c r="A4" s="4">
        <v>1</v>
      </c>
      <c r="B4" s="41" t="s">
        <v>141</v>
      </c>
      <c r="C4" s="3" t="s">
        <v>16</v>
      </c>
      <c r="D4" s="3" t="s">
        <v>17</v>
      </c>
      <c r="E4" s="3">
        <v>1</v>
      </c>
      <c r="F4" s="3" t="s">
        <v>42</v>
      </c>
      <c r="G4" s="5">
        <f>2037.03+113.82</f>
        <v>2150.85</v>
      </c>
      <c r="H4" s="3" t="s">
        <v>27</v>
      </c>
      <c r="I4" s="3" t="s">
        <v>19</v>
      </c>
      <c r="J4" s="10">
        <v>0.52600000000000002</v>
      </c>
      <c r="K4" s="3" t="s">
        <v>18</v>
      </c>
      <c r="L4" s="8">
        <v>42202</v>
      </c>
      <c r="M4" s="3"/>
      <c r="N4" s="3"/>
      <c r="O4" s="3"/>
    </row>
    <row r="5" spans="1:15" s="6" customFormat="1" x14ac:dyDescent="0.25">
      <c r="A5" s="4">
        <v>2</v>
      </c>
      <c r="B5" s="41" t="s">
        <v>141</v>
      </c>
      <c r="C5" s="3" t="s">
        <v>16</v>
      </c>
      <c r="D5" s="3" t="s">
        <v>17</v>
      </c>
      <c r="E5" s="3">
        <v>3</v>
      </c>
      <c r="F5" s="3" t="s">
        <v>44</v>
      </c>
      <c r="G5" s="7">
        <f>1978.3+120.1</f>
        <v>2098.4</v>
      </c>
      <c r="H5" s="3" t="s">
        <v>28</v>
      </c>
      <c r="I5" s="3" t="s">
        <v>19</v>
      </c>
      <c r="J5" s="10">
        <v>0.51500000000000001</v>
      </c>
      <c r="K5" s="3" t="s">
        <v>18</v>
      </c>
      <c r="L5" s="8">
        <v>42202</v>
      </c>
      <c r="M5" s="3"/>
      <c r="N5" s="3"/>
      <c r="O5" s="3"/>
    </row>
    <row r="6" spans="1:15" s="6" customFormat="1" x14ac:dyDescent="0.25">
      <c r="A6" s="4">
        <v>3</v>
      </c>
      <c r="B6" s="41" t="s">
        <v>141</v>
      </c>
      <c r="C6" s="3" t="s">
        <v>16</v>
      </c>
      <c r="D6" s="3" t="s">
        <v>17</v>
      </c>
      <c r="E6" s="3">
        <v>12</v>
      </c>
      <c r="F6" s="3" t="s">
        <v>45</v>
      </c>
      <c r="G6" s="5">
        <f>699.11+65.09</f>
        <v>764.2</v>
      </c>
      <c r="H6" s="3" t="s">
        <v>29</v>
      </c>
      <c r="I6" s="3" t="s">
        <v>19</v>
      </c>
      <c r="J6" s="10">
        <v>0.7</v>
      </c>
      <c r="K6" s="3" t="s">
        <v>18</v>
      </c>
      <c r="L6" s="8">
        <v>42202</v>
      </c>
      <c r="M6" s="3"/>
      <c r="N6" s="3"/>
      <c r="O6" s="3"/>
    </row>
    <row r="7" spans="1:15" s="6" customFormat="1" x14ac:dyDescent="0.25">
      <c r="A7" s="4">
        <v>4</v>
      </c>
      <c r="B7" s="41" t="s">
        <v>141</v>
      </c>
      <c r="C7" s="3" t="s">
        <v>16</v>
      </c>
      <c r="D7" s="3" t="s">
        <v>17</v>
      </c>
      <c r="E7" s="3">
        <v>20</v>
      </c>
      <c r="F7" s="3" t="s">
        <v>54</v>
      </c>
      <c r="G7" s="5">
        <f>752.84+58.7</f>
        <v>811.54000000000008</v>
      </c>
      <c r="H7" s="3" t="s">
        <v>55</v>
      </c>
      <c r="I7" s="3" t="s">
        <v>56</v>
      </c>
      <c r="J7" s="10">
        <v>0.77</v>
      </c>
      <c r="K7" s="3" t="s">
        <v>57</v>
      </c>
      <c r="L7" s="8">
        <v>42202</v>
      </c>
      <c r="M7" s="3"/>
      <c r="N7" s="3"/>
      <c r="O7" s="3"/>
    </row>
    <row r="8" spans="1:15" s="6" customFormat="1" x14ac:dyDescent="0.25">
      <c r="A8" s="4">
        <v>5</v>
      </c>
      <c r="B8" s="41" t="s">
        <v>141</v>
      </c>
      <c r="C8" s="3" t="s">
        <v>16</v>
      </c>
      <c r="D8" s="3" t="s">
        <v>30</v>
      </c>
      <c r="E8" s="3">
        <v>17</v>
      </c>
      <c r="F8" s="3" t="s">
        <v>46</v>
      </c>
      <c r="G8" s="5">
        <f>978.5+103.1</f>
        <v>1081.5999999999999</v>
      </c>
      <c r="H8" s="3" t="s">
        <v>31</v>
      </c>
      <c r="I8" s="3" t="s">
        <v>19</v>
      </c>
      <c r="J8" s="10">
        <v>0.6</v>
      </c>
      <c r="K8" s="3" t="s">
        <v>18</v>
      </c>
      <c r="L8" s="8">
        <v>42202</v>
      </c>
      <c r="M8" s="3"/>
      <c r="N8" s="3"/>
      <c r="O8" s="3"/>
    </row>
    <row r="9" spans="1:15" s="6" customFormat="1" x14ac:dyDescent="0.25">
      <c r="A9" s="4">
        <v>6</v>
      </c>
      <c r="B9" s="41" t="s">
        <v>141</v>
      </c>
      <c r="C9" s="3" t="s">
        <v>16</v>
      </c>
      <c r="D9" s="3" t="s">
        <v>32</v>
      </c>
      <c r="E9" s="3">
        <v>5</v>
      </c>
      <c r="F9" s="3" t="s">
        <v>48</v>
      </c>
      <c r="G9" s="5">
        <f>629.55+58.95</f>
        <v>688.5</v>
      </c>
      <c r="H9" s="3" t="s">
        <v>33</v>
      </c>
      <c r="I9" s="3" t="s">
        <v>19</v>
      </c>
      <c r="J9" s="10">
        <v>0.61699999999999999</v>
      </c>
      <c r="K9" s="3" t="s">
        <v>18</v>
      </c>
      <c r="L9" s="8">
        <v>42202</v>
      </c>
      <c r="M9" s="3"/>
      <c r="N9" s="3"/>
      <c r="O9" s="3"/>
    </row>
    <row r="10" spans="1:15" s="6" customFormat="1" x14ac:dyDescent="0.25">
      <c r="A10" s="4">
        <v>7</v>
      </c>
      <c r="B10" s="41" t="s">
        <v>141</v>
      </c>
      <c r="C10" s="3" t="s">
        <v>16</v>
      </c>
      <c r="D10" s="3" t="s">
        <v>39</v>
      </c>
      <c r="E10" s="3">
        <v>5</v>
      </c>
      <c r="F10" s="3" t="s">
        <v>43</v>
      </c>
      <c r="G10" s="5">
        <f>281.5+40.3</f>
        <v>321.8</v>
      </c>
      <c r="H10" s="3" t="s">
        <v>40</v>
      </c>
      <c r="I10" s="3" t="s">
        <v>19</v>
      </c>
      <c r="J10" s="10">
        <v>0.63300000000000001</v>
      </c>
      <c r="K10" s="3" t="s">
        <v>18</v>
      </c>
      <c r="L10" s="8">
        <v>42202</v>
      </c>
      <c r="M10" s="3"/>
      <c r="N10" s="3"/>
      <c r="O10" s="3"/>
    </row>
    <row r="11" spans="1:15" s="6" customFormat="1" x14ac:dyDescent="0.25">
      <c r="A11" s="4">
        <v>8</v>
      </c>
      <c r="B11" s="41" t="s">
        <v>141</v>
      </c>
      <c r="C11" s="3" t="s">
        <v>16</v>
      </c>
      <c r="D11" s="3" t="s">
        <v>39</v>
      </c>
      <c r="E11" s="3">
        <v>7</v>
      </c>
      <c r="F11" s="3" t="s">
        <v>43</v>
      </c>
      <c r="G11" s="5">
        <f>272.9+40.3</f>
        <v>313.2</v>
      </c>
      <c r="H11" s="3" t="s">
        <v>41</v>
      </c>
      <c r="I11" s="3" t="s">
        <v>19</v>
      </c>
      <c r="J11" s="10">
        <v>0.61</v>
      </c>
      <c r="K11" s="3" t="s">
        <v>18</v>
      </c>
      <c r="L11" s="8">
        <v>42202</v>
      </c>
      <c r="M11" s="3"/>
      <c r="N11" s="3"/>
      <c r="O11" s="3"/>
    </row>
    <row r="12" spans="1:15" s="6" customFormat="1" x14ac:dyDescent="0.25">
      <c r="A12" s="4">
        <v>9</v>
      </c>
      <c r="B12" s="41" t="s">
        <v>141</v>
      </c>
      <c r="C12" s="3" t="s">
        <v>16</v>
      </c>
      <c r="D12" s="3" t="s">
        <v>34</v>
      </c>
      <c r="E12" s="3">
        <v>8</v>
      </c>
      <c r="F12" s="3" t="s">
        <v>49</v>
      </c>
      <c r="G12" s="5">
        <f>2624.3+330.8</f>
        <v>2955.1000000000004</v>
      </c>
      <c r="H12" s="3" t="s">
        <v>35</v>
      </c>
      <c r="I12" s="3" t="s">
        <v>19</v>
      </c>
      <c r="J12" s="10">
        <v>0.54400000000000004</v>
      </c>
      <c r="K12" s="3" t="s">
        <v>18</v>
      </c>
      <c r="L12" s="8">
        <v>42202</v>
      </c>
      <c r="M12" s="3"/>
      <c r="N12" s="3"/>
      <c r="O12" s="3"/>
    </row>
    <row r="13" spans="1:15" s="6" customFormat="1" x14ac:dyDescent="0.25">
      <c r="A13" s="4">
        <v>10</v>
      </c>
      <c r="B13" s="41" t="s">
        <v>141</v>
      </c>
      <c r="C13" s="3" t="s">
        <v>16</v>
      </c>
      <c r="D13" s="3" t="s">
        <v>34</v>
      </c>
      <c r="E13" s="3">
        <v>12</v>
      </c>
      <c r="F13" s="3" t="s">
        <v>58</v>
      </c>
      <c r="G13" s="5">
        <f>1305.15+167.1</f>
        <v>1472.25</v>
      </c>
      <c r="H13" s="3" t="s">
        <v>59</v>
      </c>
      <c r="I13" s="3" t="s">
        <v>19</v>
      </c>
      <c r="J13" s="10">
        <v>0.54</v>
      </c>
      <c r="K13" s="8" t="s">
        <v>18</v>
      </c>
      <c r="L13" s="8">
        <v>42202</v>
      </c>
      <c r="M13" s="3"/>
      <c r="N13" s="3"/>
      <c r="O13" s="3"/>
    </row>
    <row r="14" spans="1:15" s="6" customFormat="1" x14ac:dyDescent="0.25">
      <c r="A14" s="4">
        <v>11</v>
      </c>
      <c r="B14" s="41" t="s">
        <v>141</v>
      </c>
      <c r="C14" s="3" t="s">
        <v>16</v>
      </c>
      <c r="D14" s="3" t="s">
        <v>36</v>
      </c>
      <c r="E14" s="3">
        <v>3</v>
      </c>
      <c r="F14" s="3" t="s">
        <v>50</v>
      </c>
      <c r="G14" s="5">
        <f>708.07+63.63</f>
        <v>771.7</v>
      </c>
      <c r="H14" s="3" t="s">
        <v>37</v>
      </c>
      <c r="I14" s="3" t="s">
        <v>19</v>
      </c>
      <c r="J14" s="10">
        <v>0.55000000000000004</v>
      </c>
      <c r="K14" s="3" t="s">
        <v>18</v>
      </c>
      <c r="L14" s="8">
        <v>42202</v>
      </c>
      <c r="M14" s="3"/>
      <c r="N14" s="3"/>
      <c r="O14" s="3"/>
    </row>
    <row r="15" spans="1:15" s="6" customFormat="1" x14ac:dyDescent="0.25">
      <c r="A15" s="4">
        <v>12</v>
      </c>
      <c r="B15" s="41" t="s">
        <v>141</v>
      </c>
      <c r="C15" s="3" t="s">
        <v>16</v>
      </c>
      <c r="D15" s="3" t="s">
        <v>36</v>
      </c>
      <c r="E15" s="3">
        <v>5</v>
      </c>
      <c r="F15" s="3" t="s">
        <v>50</v>
      </c>
      <c r="G15" s="5">
        <f>696.66+64.34</f>
        <v>761</v>
      </c>
      <c r="H15" s="3" t="s">
        <v>38</v>
      </c>
      <c r="I15" s="3" t="s">
        <v>19</v>
      </c>
      <c r="J15" s="10">
        <v>0.52</v>
      </c>
      <c r="K15" s="3" t="s">
        <v>18</v>
      </c>
      <c r="L15" s="8">
        <v>42202</v>
      </c>
      <c r="M15" s="3"/>
      <c r="N15" s="3"/>
      <c r="O15" s="3"/>
    </row>
    <row r="16" spans="1:15" s="6" customFormat="1" x14ac:dyDescent="0.25">
      <c r="A16" s="4">
        <v>13</v>
      </c>
      <c r="B16" s="41" t="s">
        <v>141</v>
      </c>
      <c r="C16" s="3" t="s">
        <v>16</v>
      </c>
      <c r="D16" s="3" t="s">
        <v>25</v>
      </c>
      <c r="E16" s="3">
        <v>1</v>
      </c>
      <c r="F16" s="3" t="s">
        <v>51</v>
      </c>
      <c r="G16" s="5">
        <f>364.04+24.86</f>
        <v>388.90000000000003</v>
      </c>
      <c r="H16" s="3" t="s">
        <v>26</v>
      </c>
      <c r="I16" s="3" t="s">
        <v>19</v>
      </c>
      <c r="J16" s="10">
        <v>0.56000000000000005</v>
      </c>
      <c r="K16" s="3" t="s">
        <v>18</v>
      </c>
      <c r="L16" s="8">
        <v>42202</v>
      </c>
      <c r="M16" s="3"/>
      <c r="N16" s="3"/>
      <c r="O16" s="3"/>
    </row>
    <row r="17" spans="1:15" s="6" customFormat="1" x14ac:dyDescent="0.25">
      <c r="A17" s="4">
        <v>14</v>
      </c>
      <c r="B17" s="41" t="s">
        <v>141</v>
      </c>
      <c r="C17" s="3" t="s">
        <v>16</v>
      </c>
      <c r="D17" s="3" t="s">
        <v>60</v>
      </c>
      <c r="E17" s="3" t="s">
        <v>61</v>
      </c>
      <c r="F17" s="3" t="s">
        <v>62</v>
      </c>
      <c r="G17" s="5">
        <f>1263.2+129.2</f>
        <v>1392.4</v>
      </c>
      <c r="H17" s="3" t="s">
        <v>63</v>
      </c>
      <c r="I17" s="3" t="s">
        <v>19</v>
      </c>
      <c r="J17" s="10">
        <v>0.61299999999999999</v>
      </c>
      <c r="K17" s="3" t="s">
        <v>18</v>
      </c>
      <c r="L17" s="8">
        <v>42202</v>
      </c>
      <c r="M17" s="3"/>
      <c r="N17" s="3"/>
      <c r="O17" s="3"/>
    </row>
    <row r="18" spans="1:15" s="6" customFormat="1" x14ac:dyDescent="0.25">
      <c r="A18" s="4">
        <v>15</v>
      </c>
      <c r="B18" s="41" t="s">
        <v>141</v>
      </c>
      <c r="C18" s="3" t="s">
        <v>16</v>
      </c>
      <c r="D18" s="3" t="s">
        <v>20</v>
      </c>
      <c r="E18" s="3">
        <v>1</v>
      </c>
      <c r="F18" s="3" t="s">
        <v>52</v>
      </c>
      <c r="G18" s="5">
        <f>847.9+75</f>
        <v>922.9</v>
      </c>
      <c r="H18" s="3" t="s">
        <v>24</v>
      </c>
      <c r="I18" s="3" t="s">
        <v>19</v>
      </c>
      <c r="J18" s="10">
        <v>0.79</v>
      </c>
      <c r="K18" s="3" t="s">
        <v>18</v>
      </c>
      <c r="L18" s="8">
        <v>42202</v>
      </c>
      <c r="M18" s="3"/>
      <c r="N18" s="3"/>
      <c r="O18" s="3"/>
    </row>
    <row r="19" spans="1:15" s="6" customFormat="1" x14ac:dyDescent="0.25">
      <c r="A19" s="4">
        <v>16</v>
      </c>
      <c r="B19" s="41" t="s">
        <v>141</v>
      </c>
      <c r="C19" s="3" t="s">
        <v>16</v>
      </c>
      <c r="D19" s="3" t="s">
        <v>20</v>
      </c>
      <c r="E19" s="3">
        <v>2</v>
      </c>
      <c r="F19" s="3" t="s">
        <v>53</v>
      </c>
      <c r="G19" s="5">
        <f>386.4+41.5</f>
        <v>427.9</v>
      </c>
      <c r="H19" s="3" t="s">
        <v>23</v>
      </c>
      <c r="I19" s="3" t="s">
        <v>19</v>
      </c>
      <c r="J19" s="10">
        <v>0.64</v>
      </c>
      <c r="K19" s="3" t="s">
        <v>18</v>
      </c>
      <c r="L19" s="8">
        <v>42202</v>
      </c>
      <c r="M19" s="3"/>
      <c r="N19" s="3"/>
      <c r="O19" s="3"/>
    </row>
    <row r="20" spans="1:15" s="6" customFormat="1" x14ac:dyDescent="0.25">
      <c r="A20" s="4">
        <v>17</v>
      </c>
      <c r="B20" s="41" t="s">
        <v>141</v>
      </c>
      <c r="C20" s="3" t="s">
        <v>16</v>
      </c>
      <c r="D20" s="3" t="s">
        <v>20</v>
      </c>
      <c r="E20" s="3">
        <v>3</v>
      </c>
      <c r="F20" s="3" t="s">
        <v>47</v>
      </c>
      <c r="G20" s="5">
        <f>366.25+50</f>
        <v>416.25</v>
      </c>
      <c r="H20" s="3" t="s">
        <v>22</v>
      </c>
      <c r="I20" s="3" t="s">
        <v>19</v>
      </c>
      <c r="J20" s="10">
        <v>0.75</v>
      </c>
      <c r="K20" s="3" t="s">
        <v>18</v>
      </c>
      <c r="L20" s="8">
        <v>42202</v>
      </c>
      <c r="M20" s="3"/>
      <c r="N20" s="3"/>
      <c r="O20" s="3"/>
    </row>
    <row r="21" spans="1:15" s="6" customFormat="1" x14ac:dyDescent="0.25">
      <c r="A21" s="4">
        <v>18</v>
      </c>
      <c r="B21" s="41" t="s">
        <v>141</v>
      </c>
      <c r="C21" s="3" t="s">
        <v>16</v>
      </c>
      <c r="D21" s="3" t="s">
        <v>20</v>
      </c>
      <c r="E21" s="3">
        <v>4</v>
      </c>
      <c r="F21" s="3" t="s">
        <v>43</v>
      </c>
      <c r="G21" s="5">
        <f>552+71.7</f>
        <v>623.70000000000005</v>
      </c>
      <c r="H21" s="3" t="s">
        <v>21</v>
      </c>
      <c r="I21" s="3" t="s">
        <v>19</v>
      </c>
      <c r="J21" s="10">
        <v>0.52</v>
      </c>
      <c r="K21" s="3" t="s">
        <v>18</v>
      </c>
      <c r="L21" s="8">
        <v>42202</v>
      </c>
      <c r="M21" s="3"/>
      <c r="N21" s="3"/>
      <c r="O21" s="3"/>
    </row>
    <row r="22" spans="1:15" s="6" customFormat="1" x14ac:dyDescent="0.25">
      <c r="A22" s="4">
        <v>19</v>
      </c>
      <c r="B22" s="41" t="s">
        <v>141</v>
      </c>
      <c r="C22" s="11" t="s">
        <v>16</v>
      </c>
      <c r="D22" s="11" t="s">
        <v>17</v>
      </c>
      <c r="E22" s="11">
        <v>2</v>
      </c>
      <c r="F22" s="11" t="s">
        <v>43</v>
      </c>
      <c r="G22" s="12">
        <f>606.83+60.47</f>
        <v>667.30000000000007</v>
      </c>
      <c r="H22" s="11" t="s">
        <v>64</v>
      </c>
      <c r="I22" s="11" t="s">
        <v>19</v>
      </c>
      <c r="J22" s="13">
        <v>0.56000000000000005</v>
      </c>
      <c r="K22" s="11" t="s">
        <v>18</v>
      </c>
      <c r="L22" s="8">
        <v>42213</v>
      </c>
      <c r="M22" s="3"/>
      <c r="N22" s="3"/>
      <c r="O22" s="3"/>
    </row>
    <row r="23" spans="1:15" x14ac:dyDescent="0.25">
      <c r="A23" s="4">
        <v>20</v>
      </c>
      <c r="B23" s="41" t="s">
        <v>141</v>
      </c>
      <c r="C23" s="11" t="s">
        <v>16</v>
      </c>
      <c r="D23" s="11" t="s">
        <v>17</v>
      </c>
      <c r="E23" s="11">
        <v>4</v>
      </c>
      <c r="F23" s="11" t="s">
        <v>65</v>
      </c>
      <c r="G23" s="14">
        <f>1964.84+156</f>
        <v>2120.84</v>
      </c>
      <c r="H23" s="11" t="s">
        <v>66</v>
      </c>
      <c r="I23" s="11" t="s">
        <v>19</v>
      </c>
      <c r="J23" s="13">
        <v>0.57999999999999996</v>
      </c>
      <c r="K23" s="11" t="s">
        <v>18</v>
      </c>
      <c r="L23" s="8">
        <v>42213</v>
      </c>
      <c r="M23" s="15"/>
      <c r="N23" s="15"/>
      <c r="O23" s="15"/>
    </row>
    <row r="24" spans="1:15" x14ac:dyDescent="0.25">
      <c r="A24" s="4">
        <v>21</v>
      </c>
      <c r="B24" s="41" t="s">
        <v>141</v>
      </c>
      <c r="C24" s="11" t="s">
        <v>16</v>
      </c>
      <c r="D24" s="11" t="s">
        <v>17</v>
      </c>
      <c r="E24" s="11">
        <v>16</v>
      </c>
      <c r="F24" s="11" t="s">
        <v>67</v>
      </c>
      <c r="G24" s="12">
        <f>704.87+56.7</f>
        <v>761.57</v>
      </c>
      <c r="H24" s="11" t="s">
        <v>68</v>
      </c>
      <c r="I24" s="11" t="s">
        <v>19</v>
      </c>
      <c r="J24" s="13">
        <v>0.78</v>
      </c>
      <c r="K24" s="11" t="s">
        <v>18</v>
      </c>
      <c r="L24" s="8">
        <v>42213</v>
      </c>
      <c r="M24" s="15"/>
      <c r="N24" s="15"/>
      <c r="O24" s="15"/>
    </row>
    <row r="25" spans="1:15" x14ac:dyDescent="0.25">
      <c r="A25" s="4">
        <v>22</v>
      </c>
      <c r="B25" s="41" t="s">
        <v>141</v>
      </c>
      <c r="C25" s="11" t="s">
        <v>16</v>
      </c>
      <c r="D25" s="11" t="s">
        <v>69</v>
      </c>
      <c r="E25" s="11">
        <v>11</v>
      </c>
      <c r="F25" s="11" t="s">
        <v>46</v>
      </c>
      <c r="G25" s="12">
        <f>978.58+122.82</f>
        <v>1101.4000000000001</v>
      </c>
      <c r="H25" s="11" t="s">
        <v>70</v>
      </c>
      <c r="I25" s="11" t="s">
        <v>19</v>
      </c>
      <c r="J25" s="13">
        <v>0.55200000000000005</v>
      </c>
      <c r="K25" s="11" t="s">
        <v>18</v>
      </c>
      <c r="L25" s="8">
        <v>42213</v>
      </c>
      <c r="M25" s="15"/>
      <c r="N25" s="15"/>
      <c r="O25" s="15"/>
    </row>
    <row r="26" spans="1:15" x14ac:dyDescent="0.25">
      <c r="A26" s="4">
        <v>23</v>
      </c>
      <c r="B26" s="41" t="s">
        <v>141</v>
      </c>
      <c r="C26" s="11" t="s">
        <v>16</v>
      </c>
      <c r="D26" s="11" t="s">
        <v>69</v>
      </c>
      <c r="E26" s="11">
        <v>15</v>
      </c>
      <c r="F26" s="11" t="s">
        <v>71</v>
      </c>
      <c r="G26" s="12">
        <f>1004+122.85</f>
        <v>1126.8499999999999</v>
      </c>
      <c r="H26" s="11" t="s">
        <v>72</v>
      </c>
      <c r="I26" s="11" t="s">
        <v>19</v>
      </c>
      <c r="J26" s="13">
        <v>0.51</v>
      </c>
      <c r="K26" s="11" t="s">
        <v>18</v>
      </c>
      <c r="L26" s="8">
        <v>42213</v>
      </c>
      <c r="M26" s="15"/>
      <c r="N26" s="15"/>
      <c r="O26" s="15"/>
    </row>
    <row r="27" spans="1:15" x14ac:dyDescent="0.25">
      <c r="A27" s="4">
        <v>24</v>
      </c>
      <c r="B27" s="41" t="s">
        <v>141</v>
      </c>
      <c r="C27" s="11" t="s">
        <v>16</v>
      </c>
      <c r="D27" s="11" t="s">
        <v>69</v>
      </c>
      <c r="E27" s="11">
        <v>19</v>
      </c>
      <c r="F27" s="11" t="s">
        <v>46</v>
      </c>
      <c r="G27" s="12">
        <f>1028.44+132.26</f>
        <v>1160.7</v>
      </c>
      <c r="H27" s="11" t="s">
        <v>73</v>
      </c>
      <c r="I27" s="11" t="s">
        <v>19</v>
      </c>
      <c r="J27" s="13">
        <v>0.59299999999999997</v>
      </c>
      <c r="K27" s="11" t="s">
        <v>18</v>
      </c>
      <c r="L27" s="8">
        <v>42213</v>
      </c>
      <c r="M27" s="15"/>
      <c r="N27" s="15"/>
      <c r="O27" s="15"/>
    </row>
    <row r="28" spans="1:15" x14ac:dyDescent="0.25">
      <c r="A28" s="4">
        <v>25</v>
      </c>
      <c r="B28" s="41" t="s">
        <v>141</v>
      </c>
      <c r="C28" s="11" t="s">
        <v>16</v>
      </c>
      <c r="D28" s="11" t="s">
        <v>74</v>
      </c>
      <c r="E28" s="11">
        <v>3</v>
      </c>
      <c r="F28" s="11" t="s">
        <v>62</v>
      </c>
      <c r="G28" s="12">
        <f>648.2+160.4</f>
        <v>808.6</v>
      </c>
      <c r="H28" s="11" t="s">
        <v>75</v>
      </c>
      <c r="I28" s="11" t="s">
        <v>19</v>
      </c>
      <c r="J28" s="13">
        <v>0.56000000000000005</v>
      </c>
      <c r="K28" s="11" t="s">
        <v>18</v>
      </c>
      <c r="L28" s="8">
        <v>42213</v>
      </c>
      <c r="M28" s="15"/>
      <c r="N28" s="15"/>
      <c r="O28" s="15"/>
    </row>
    <row r="29" spans="1:15" x14ac:dyDescent="0.25">
      <c r="A29" s="4">
        <v>26</v>
      </c>
      <c r="B29" s="41" t="s">
        <v>141</v>
      </c>
      <c r="C29" s="11" t="s">
        <v>16</v>
      </c>
      <c r="D29" s="11" t="s">
        <v>74</v>
      </c>
      <c r="E29" s="11">
        <v>7</v>
      </c>
      <c r="F29" s="11" t="s">
        <v>76</v>
      </c>
      <c r="G29" s="12">
        <f>837.9+90.7</f>
        <v>928.6</v>
      </c>
      <c r="H29" s="11" t="s">
        <v>77</v>
      </c>
      <c r="I29" s="11" t="s">
        <v>19</v>
      </c>
      <c r="J29" s="13">
        <v>0.55200000000000005</v>
      </c>
      <c r="K29" s="11" t="s">
        <v>18</v>
      </c>
      <c r="L29" s="8">
        <v>42213</v>
      </c>
      <c r="M29" s="15"/>
      <c r="N29" s="15"/>
      <c r="O29" s="15"/>
    </row>
    <row r="30" spans="1:15" x14ac:dyDescent="0.25">
      <c r="A30" s="4">
        <v>27</v>
      </c>
      <c r="B30" s="41" t="s">
        <v>141</v>
      </c>
      <c r="C30" s="11" t="s">
        <v>16</v>
      </c>
      <c r="D30" s="11" t="s">
        <v>32</v>
      </c>
      <c r="E30" s="11">
        <v>4</v>
      </c>
      <c r="F30" s="11" t="s">
        <v>47</v>
      </c>
      <c r="G30" s="12">
        <f>301.7+50</f>
        <v>351.7</v>
      </c>
      <c r="H30" s="11" t="s">
        <v>78</v>
      </c>
      <c r="I30" s="11" t="s">
        <v>19</v>
      </c>
      <c r="J30" s="13">
        <v>0.57999999999999996</v>
      </c>
      <c r="K30" s="11" t="s">
        <v>18</v>
      </c>
      <c r="L30" s="8">
        <v>42213</v>
      </c>
      <c r="M30" s="15"/>
      <c r="N30" s="15"/>
      <c r="O30" s="15"/>
    </row>
    <row r="31" spans="1:15" x14ac:dyDescent="0.25">
      <c r="A31" s="4">
        <v>28</v>
      </c>
      <c r="B31" s="41" t="s">
        <v>141</v>
      </c>
      <c r="C31" s="11" t="s">
        <v>16</v>
      </c>
      <c r="D31" s="11" t="s">
        <v>34</v>
      </c>
      <c r="E31" s="11">
        <v>1</v>
      </c>
      <c r="F31" s="11" t="s">
        <v>79</v>
      </c>
      <c r="G31" s="12">
        <f>2758.32+342.28</f>
        <v>3100.6000000000004</v>
      </c>
      <c r="H31" s="11" t="s">
        <v>80</v>
      </c>
      <c r="I31" s="11" t="s">
        <v>19</v>
      </c>
      <c r="J31" s="13">
        <v>0.53</v>
      </c>
      <c r="K31" s="11" t="s">
        <v>18</v>
      </c>
      <c r="L31" s="8">
        <v>42213</v>
      </c>
      <c r="M31" s="15"/>
      <c r="N31" s="15"/>
      <c r="O31" s="15"/>
    </row>
    <row r="32" spans="1:15" x14ac:dyDescent="0.25">
      <c r="A32" s="4">
        <v>29</v>
      </c>
      <c r="B32" s="41" t="s">
        <v>141</v>
      </c>
      <c r="C32" s="11" t="s">
        <v>16</v>
      </c>
      <c r="D32" s="11" t="s">
        <v>34</v>
      </c>
      <c r="E32" s="11">
        <v>3</v>
      </c>
      <c r="F32" s="11" t="s">
        <v>81</v>
      </c>
      <c r="G32" s="12">
        <f>2801.45+325.7</f>
        <v>3127.1499999999996</v>
      </c>
      <c r="H32" s="11" t="s">
        <v>82</v>
      </c>
      <c r="I32" s="11" t="s">
        <v>56</v>
      </c>
      <c r="J32" s="13">
        <v>0.7</v>
      </c>
      <c r="K32" s="11" t="s">
        <v>57</v>
      </c>
      <c r="L32" s="8">
        <v>42213</v>
      </c>
      <c r="M32" s="15"/>
      <c r="N32" s="15"/>
      <c r="O32" s="15"/>
    </row>
    <row r="33" spans="1:15" x14ac:dyDescent="0.25">
      <c r="A33" s="4">
        <v>30</v>
      </c>
      <c r="B33" s="41" t="s">
        <v>141</v>
      </c>
      <c r="C33" s="11" t="s">
        <v>16</v>
      </c>
      <c r="D33" s="11" t="s">
        <v>34</v>
      </c>
      <c r="E33" s="11">
        <v>5</v>
      </c>
      <c r="F33" s="11" t="s">
        <v>83</v>
      </c>
      <c r="G33" s="12">
        <f>2808.8+318</f>
        <v>3126.8</v>
      </c>
      <c r="H33" s="11" t="s">
        <v>84</v>
      </c>
      <c r="I33" s="11" t="s">
        <v>85</v>
      </c>
      <c r="J33" s="13">
        <v>0.82</v>
      </c>
      <c r="K33" s="11" t="s">
        <v>86</v>
      </c>
      <c r="L33" s="8">
        <v>42213</v>
      </c>
      <c r="M33" s="15"/>
      <c r="N33" s="15"/>
      <c r="O33" s="15"/>
    </row>
    <row r="34" spans="1:15" x14ac:dyDescent="0.25">
      <c r="A34" s="4">
        <v>31</v>
      </c>
      <c r="B34" s="41" t="s">
        <v>141</v>
      </c>
      <c r="C34" s="11" t="s">
        <v>16</v>
      </c>
      <c r="D34" s="11" t="s">
        <v>36</v>
      </c>
      <c r="E34" s="11">
        <v>1</v>
      </c>
      <c r="F34" s="11" t="s">
        <v>87</v>
      </c>
      <c r="G34" s="12">
        <f>713.65+70.85</f>
        <v>784.5</v>
      </c>
      <c r="H34" s="11" t="s">
        <v>88</v>
      </c>
      <c r="I34" s="11" t="s">
        <v>19</v>
      </c>
      <c r="J34" s="13">
        <v>0.63700000000000001</v>
      </c>
      <c r="K34" s="11" t="s">
        <v>18</v>
      </c>
      <c r="L34" s="8">
        <v>42213</v>
      </c>
      <c r="M34" s="15"/>
      <c r="N34" s="15"/>
      <c r="O34" s="15"/>
    </row>
    <row r="35" spans="1:15" x14ac:dyDescent="0.25">
      <c r="A35" s="4">
        <v>32</v>
      </c>
      <c r="B35" s="41" t="s">
        <v>141</v>
      </c>
      <c r="C35" s="11" t="s">
        <v>16</v>
      </c>
      <c r="D35" s="11" t="s">
        <v>36</v>
      </c>
      <c r="E35" s="11">
        <v>2</v>
      </c>
      <c r="F35" s="11" t="s">
        <v>89</v>
      </c>
      <c r="G35" s="12">
        <f>727+71.68</f>
        <v>798.68000000000006</v>
      </c>
      <c r="H35" s="11" t="s">
        <v>90</v>
      </c>
      <c r="I35" s="11" t="s">
        <v>19</v>
      </c>
      <c r="J35" s="13">
        <v>0.54</v>
      </c>
      <c r="K35" s="11" t="s">
        <v>18</v>
      </c>
      <c r="L35" s="8">
        <v>42213</v>
      </c>
      <c r="M35" s="15"/>
      <c r="N35" s="15"/>
      <c r="O35" s="15"/>
    </row>
    <row r="36" spans="1:15" x14ac:dyDescent="0.25">
      <c r="A36" s="4">
        <v>33</v>
      </c>
      <c r="B36" s="41" t="s">
        <v>141</v>
      </c>
      <c r="C36" s="11" t="s">
        <v>16</v>
      </c>
      <c r="D36" s="11" t="s">
        <v>36</v>
      </c>
      <c r="E36" s="11">
        <v>6</v>
      </c>
      <c r="F36" s="11" t="s">
        <v>91</v>
      </c>
      <c r="G36" s="12">
        <f>845.57+92.33</f>
        <v>937.90000000000009</v>
      </c>
      <c r="H36" s="11" t="s">
        <v>92</v>
      </c>
      <c r="I36" s="11" t="s">
        <v>19</v>
      </c>
      <c r="J36" s="13">
        <v>0.54</v>
      </c>
      <c r="K36" s="11" t="s">
        <v>18</v>
      </c>
      <c r="L36" s="8">
        <v>42213</v>
      </c>
      <c r="M36" s="15"/>
      <c r="N36" s="15"/>
      <c r="O36" s="15"/>
    </row>
    <row r="37" spans="1:15" x14ac:dyDescent="0.25">
      <c r="A37" s="4">
        <v>34</v>
      </c>
      <c r="B37" s="41" t="s">
        <v>141</v>
      </c>
      <c r="C37" s="11" t="s">
        <v>16</v>
      </c>
      <c r="D37" s="11" t="s">
        <v>93</v>
      </c>
      <c r="E37" s="11">
        <v>3</v>
      </c>
      <c r="F37" s="11" t="s">
        <v>45</v>
      </c>
      <c r="G37" s="12">
        <f>590.6+61</f>
        <v>651.6</v>
      </c>
      <c r="H37" s="11" t="s">
        <v>94</v>
      </c>
      <c r="I37" s="11" t="s">
        <v>19</v>
      </c>
      <c r="J37" s="13">
        <v>1</v>
      </c>
      <c r="K37" s="11" t="s">
        <v>18</v>
      </c>
      <c r="L37" s="8">
        <v>42213</v>
      </c>
      <c r="M37" s="15"/>
      <c r="N37" s="15"/>
      <c r="O37" s="15"/>
    </row>
    <row r="38" spans="1:15" x14ac:dyDescent="0.25">
      <c r="A38" s="4">
        <v>35</v>
      </c>
      <c r="B38" s="41" t="s">
        <v>141</v>
      </c>
      <c r="C38" s="11" t="s">
        <v>16</v>
      </c>
      <c r="D38" s="11" t="s">
        <v>20</v>
      </c>
      <c r="E38" s="11">
        <v>5</v>
      </c>
      <c r="F38" s="11" t="s">
        <v>43</v>
      </c>
      <c r="G38" s="12">
        <f>573.15+71.7</f>
        <v>644.85</v>
      </c>
      <c r="H38" s="11" t="s">
        <v>95</v>
      </c>
      <c r="I38" s="11" t="s">
        <v>19</v>
      </c>
      <c r="J38" s="13">
        <v>0.64</v>
      </c>
      <c r="K38" s="11" t="s">
        <v>18</v>
      </c>
      <c r="L38" s="8">
        <v>42213</v>
      </c>
      <c r="M38" s="15"/>
      <c r="N38" s="15"/>
      <c r="O38" s="15"/>
    </row>
    <row r="39" spans="1:15" x14ac:dyDescent="0.25">
      <c r="A39" s="4">
        <v>36</v>
      </c>
      <c r="B39" s="41" t="s">
        <v>141</v>
      </c>
      <c r="C39" s="11" t="s">
        <v>16</v>
      </c>
      <c r="D39" s="11" t="s">
        <v>20</v>
      </c>
      <c r="E39" s="11">
        <v>6</v>
      </c>
      <c r="F39" s="11" t="s">
        <v>53</v>
      </c>
      <c r="G39" s="12">
        <f>614.5+52.7</f>
        <v>667.2</v>
      </c>
      <c r="H39" s="11" t="s">
        <v>96</v>
      </c>
      <c r="I39" s="11" t="s">
        <v>19</v>
      </c>
      <c r="J39" s="13">
        <v>0.51</v>
      </c>
      <c r="K39" s="11" t="s">
        <v>18</v>
      </c>
      <c r="L39" s="8">
        <v>42213</v>
      </c>
      <c r="M39" s="15"/>
      <c r="N39" s="15"/>
      <c r="O39" s="15"/>
    </row>
    <row r="40" spans="1:15" x14ac:dyDescent="0.25">
      <c r="A40" s="4">
        <v>37</v>
      </c>
      <c r="B40" s="41" t="s">
        <v>141</v>
      </c>
      <c r="C40" s="26" t="s">
        <v>16</v>
      </c>
      <c r="D40" s="26" t="s">
        <v>20</v>
      </c>
      <c r="E40" s="26">
        <v>8</v>
      </c>
      <c r="F40" s="26" t="s">
        <v>47</v>
      </c>
      <c r="G40" s="35">
        <f>358.8+49.2</f>
        <v>408</v>
      </c>
      <c r="H40" s="26" t="s">
        <v>97</v>
      </c>
      <c r="I40" s="26" t="s">
        <v>98</v>
      </c>
      <c r="J40" s="36">
        <v>0.77200000000000002</v>
      </c>
      <c r="K40" s="26" t="s">
        <v>99</v>
      </c>
      <c r="L40" s="33">
        <v>42213</v>
      </c>
      <c r="M40" s="24"/>
      <c r="N40" s="24"/>
      <c r="O40" s="24"/>
    </row>
    <row r="41" spans="1:15" x14ac:dyDescent="0.25">
      <c r="A41" s="4">
        <v>38</v>
      </c>
      <c r="B41" s="41" t="s">
        <v>141</v>
      </c>
      <c r="C41" s="30" t="s">
        <v>16</v>
      </c>
      <c r="D41" s="30" t="s">
        <v>100</v>
      </c>
      <c r="E41" s="30">
        <v>6</v>
      </c>
      <c r="F41" s="30">
        <v>1952</v>
      </c>
      <c r="G41" s="37">
        <v>367.7</v>
      </c>
      <c r="H41" s="30" t="s">
        <v>101</v>
      </c>
      <c r="I41" s="30" t="s">
        <v>98</v>
      </c>
      <c r="J41" s="38">
        <v>0.53</v>
      </c>
      <c r="K41" s="30" t="s">
        <v>99</v>
      </c>
      <c r="L41" s="34">
        <v>42221</v>
      </c>
      <c r="M41" s="24"/>
      <c r="N41" s="24"/>
      <c r="O41" s="24"/>
    </row>
    <row r="42" spans="1:15" x14ac:dyDescent="0.25">
      <c r="A42" s="4">
        <v>39</v>
      </c>
      <c r="B42" s="41" t="s">
        <v>141</v>
      </c>
      <c r="C42" s="30" t="s">
        <v>16</v>
      </c>
      <c r="D42" s="30" t="s">
        <v>102</v>
      </c>
      <c r="E42" s="30">
        <v>155</v>
      </c>
      <c r="F42" s="30">
        <v>1963</v>
      </c>
      <c r="G42" s="7">
        <v>404.5</v>
      </c>
      <c r="H42" s="30" t="s">
        <v>103</v>
      </c>
      <c r="I42" s="30" t="s">
        <v>98</v>
      </c>
      <c r="J42" s="38">
        <v>0.86299999999999999</v>
      </c>
      <c r="K42" s="30" t="s">
        <v>99</v>
      </c>
      <c r="L42" s="34">
        <v>42221</v>
      </c>
      <c r="M42" s="24"/>
      <c r="N42" s="24"/>
      <c r="O42" s="24"/>
    </row>
    <row r="43" spans="1:15" x14ac:dyDescent="0.25">
      <c r="A43" s="4">
        <v>40</v>
      </c>
      <c r="B43" s="41" t="s">
        <v>141</v>
      </c>
      <c r="C43" s="30" t="s">
        <v>16</v>
      </c>
      <c r="D43" s="30" t="s">
        <v>104</v>
      </c>
      <c r="E43" s="30">
        <v>3</v>
      </c>
      <c r="F43" s="30">
        <v>2014</v>
      </c>
      <c r="G43" s="37">
        <v>1363.1</v>
      </c>
      <c r="H43" s="30" t="s">
        <v>105</v>
      </c>
      <c r="I43" s="30" t="s">
        <v>98</v>
      </c>
      <c r="J43" s="38">
        <v>0.33600000000000002</v>
      </c>
      <c r="K43" s="30" t="s">
        <v>99</v>
      </c>
      <c r="L43" s="34">
        <v>42221</v>
      </c>
      <c r="M43" s="24"/>
      <c r="N43" s="24"/>
      <c r="O43" s="24"/>
    </row>
    <row r="44" spans="1:15" x14ac:dyDescent="0.25">
      <c r="A44" s="4">
        <v>41</v>
      </c>
      <c r="B44" s="41" t="s">
        <v>141</v>
      </c>
      <c r="C44" s="30" t="s">
        <v>16</v>
      </c>
      <c r="D44" s="30" t="s">
        <v>104</v>
      </c>
      <c r="E44" s="30" t="s">
        <v>106</v>
      </c>
      <c r="F44" s="30">
        <v>2014</v>
      </c>
      <c r="G44" s="37">
        <v>1362</v>
      </c>
      <c r="H44" s="30" t="s">
        <v>107</v>
      </c>
      <c r="I44" s="30" t="s">
        <v>98</v>
      </c>
      <c r="J44" s="38">
        <v>0.53600000000000003</v>
      </c>
      <c r="K44" s="30" t="s">
        <v>99</v>
      </c>
      <c r="L44" s="34">
        <v>42221</v>
      </c>
      <c r="M44" s="24"/>
      <c r="N44" s="24"/>
      <c r="O44" s="24"/>
    </row>
    <row r="45" spans="1:15" x14ac:dyDescent="0.25">
      <c r="A45" s="4">
        <v>42</v>
      </c>
      <c r="B45" s="41" t="s">
        <v>141</v>
      </c>
      <c r="C45" s="30" t="s">
        <v>16</v>
      </c>
      <c r="D45" s="30" t="s">
        <v>108</v>
      </c>
      <c r="E45" s="30" t="s">
        <v>109</v>
      </c>
      <c r="F45" s="30">
        <v>1966</v>
      </c>
      <c r="G45" s="37">
        <v>425.2</v>
      </c>
      <c r="H45" s="30" t="s">
        <v>110</v>
      </c>
      <c r="I45" s="30" t="s">
        <v>98</v>
      </c>
      <c r="J45" s="38">
        <v>0.60499999999999998</v>
      </c>
      <c r="K45" s="30" t="s">
        <v>99</v>
      </c>
      <c r="L45" s="34">
        <v>42221</v>
      </c>
      <c r="M45" s="24"/>
      <c r="N45" s="24"/>
      <c r="O45" s="24"/>
    </row>
    <row r="46" spans="1:15" s="16" customFormat="1" x14ac:dyDescent="0.25">
      <c r="A46" s="4">
        <v>43</v>
      </c>
      <c r="B46" s="41" t="s">
        <v>141</v>
      </c>
      <c r="C46" s="26" t="s">
        <v>16</v>
      </c>
      <c r="D46" s="26" t="s">
        <v>74</v>
      </c>
      <c r="E46" s="26">
        <v>1</v>
      </c>
      <c r="F46" s="26">
        <v>1988</v>
      </c>
      <c r="G46" s="35">
        <v>752.35</v>
      </c>
      <c r="H46" s="26" t="s">
        <v>111</v>
      </c>
      <c r="I46" s="26" t="s">
        <v>112</v>
      </c>
      <c r="J46" s="36">
        <v>0.83499999999999996</v>
      </c>
      <c r="K46" s="26" t="s">
        <v>113</v>
      </c>
      <c r="L46" s="34">
        <v>42328</v>
      </c>
      <c r="M46" s="24"/>
      <c r="N46" s="24"/>
      <c r="O46" s="24"/>
    </row>
    <row r="47" spans="1:15" s="17" customFormat="1" x14ac:dyDescent="0.25">
      <c r="A47" s="4">
        <v>44</v>
      </c>
      <c r="B47" s="41" t="s">
        <v>141</v>
      </c>
      <c r="C47" s="30" t="s">
        <v>16</v>
      </c>
      <c r="D47" s="30" t="s">
        <v>60</v>
      </c>
      <c r="E47" s="30">
        <v>5</v>
      </c>
      <c r="F47" s="30" t="s">
        <v>91</v>
      </c>
      <c r="G47" s="37">
        <v>1956.3</v>
      </c>
      <c r="H47" s="30" t="s">
        <v>114</v>
      </c>
      <c r="I47" s="30" t="s">
        <v>115</v>
      </c>
      <c r="J47" s="38">
        <v>0.64200000000000002</v>
      </c>
      <c r="K47" s="30" t="s">
        <v>116</v>
      </c>
      <c r="L47" s="34">
        <v>42432</v>
      </c>
      <c r="M47" s="24"/>
      <c r="N47" s="24"/>
      <c r="O47" s="24"/>
    </row>
    <row r="48" spans="1:15" s="17" customFormat="1" x14ac:dyDescent="0.25">
      <c r="A48" s="4">
        <v>45</v>
      </c>
      <c r="B48" s="41" t="s">
        <v>141</v>
      </c>
      <c r="C48" s="30" t="s">
        <v>16</v>
      </c>
      <c r="D48" s="30" t="s">
        <v>39</v>
      </c>
      <c r="E48" s="30">
        <v>3</v>
      </c>
      <c r="F48" s="30" t="s">
        <v>52</v>
      </c>
      <c r="G48" s="7">
        <v>796.8</v>
      </c>
      <c r="H48" s="30" t="s">
        <v>117</v>
      </c>
      <c r="I48" s="30" t="s">
        <v>115</v>
      </c>
      <c r="J48" s="38">
        <v>0.61439999999999995</v>
      </c>
      <c r="K48" s="30" t="s">
        <v>116</v>
      </c>
      <c r="L48" s="34">
        <v>42432</v>
      </c>
      <c r="M48" s="24"/>
      <c r="N48" s="24"/>
      <c r="O48" s="24"/>
    </row>
    <row r="49" spans="1:15" s="18" customFormat="1" x14ac:dyDescent="0.25">
      <c r="A49" s="4">
        <v>46</v>
      </c>
      <c r="B49" s="41" t="s">
        <v>141</v>
      </c>
      <c r="C49" s="30" t="s">
        <v>16</v>
      </c>
      <c r="D49" s="26" t="s">
        <v>118</v>
      </c>
      <c r="E49" s="30">
        <v>6</v>
      </c>
      <c r="F49" s="30">
        <v>1976</v>
      </c>
      <c r="G49" s="37">
        <v>1918</v>
      </c>
      <c r="H49" s="27">
        <v>42475</v>
      </c>
      <c r="I49" s="27" t="s">
        <v>119</v>
      </c>
      <c r="J49" s="28">
        <v>0.74299999999999999</v>
      </c>
      <c r="K49" s="27">
        <v>42475</v>
      </c>
      <c r="L49" s="27">
        <v>42513</v>
      </c>
      <c r="M49" s="24"/>
      <c r="N49" s="24"/>
      <c r="O49" s="24"/>
    </row>
    <row r="50" spans="1:15" s="19" customFormat="1" x14ac:dyDescent="0.25">
      <c r="A50" s="4">
        <v>47</v>
      </c>
      <c r="B50" s="41" t="s">
        <v>141</v>
      </c>
      <c r="C50" s="30" t="s">
        <v>16</v>
      </c>
      <c r="D50" s="26" t="s">
        <v>120</v>
      </c>
      <c r="E50" s="30">
        <v>4</v>
      </c>
      <c r="F50" s="30">
        <v>1961</v>
      </c>
      <c r="G50" s="37">
        <v>293.2</v>
      </c>
      <c r="H50" s="27" t="s">
        <v>121</v>
      </c>
      <c r="I50" s="27" t="s">
        <v>122</v>
      </c>
      <c r="J50" s="29">
        <v>0.72</v>
      </c>
      <c r="K50" s="27">
        <v>42522</v>
      </c>
      <c r="L50" s="27">
        <v>42544</v>
      </c>
      <c r="M50" s="24"/>
      <c r="N50" s="24"/>
      <c r="O50" s="24"/>
    </row>
    <row r="51" spans="1:15" s="19" customFormat="1" x14ac:dyDescent="0.25">
      <c r="A51" s="4">
        <v>48</v>
      </c>
      <c r="B51" s="41" t="s">
        <v>141</v>
      </c>
      <c r="C51" s="30" t="s">
        <v>16</v>
      </c>
      <c r="D51" s="26" t="s">
        <v>120</v>
      </c>
      <c r="E51" s="30">
        <v>8</v>
      </c>
      <c r="F51" s="30">
        <v>1961</v>
      </c>
      <c r="G51" s="37">
        <v>295.60000000000002</v>
      </c>
      <c r="H51" s="27" t="s">
        <v>123</v>
      </c>
      <c r="I51" s="27" t="s">
        <v>124</v>
      </c>
      <c r="J51" s="29">
        <v>0.51</v>
      </c>
      <c r="K51" s="27">
        <v>42522</v>
      </c>
      <c r="L51" s="27">
        <v>42544</v>
      </c>
      <c r="M51" s="24"/>
      <c r="N51" s="24"/>
      <c r="O51" s="24"/>
    </row>
    <row r="52" spans="1:15" s="20" customFormat="1" x14ac:dyDescent="0.25">
      <c r="A52" s="4">
        <v>49</v>
      </c>
      <c r="B52" s="41" t="s">
        <v>141</v>
      </c>
      <c r="C52" s="30" t="s">
        <v>125</v>
      </c>
      <c r="D52" s="31" t="s">
        <v>126</v>
      </c>
      <c r="E52" s="30">
        <v>5</v>
      </c>
      <c r="F52" s="30">
        <v>1986</v>
      </c>
      <c r="G52" s="30">
        <v>760.9</v>
      </c>
      <c r="H52" s="27" t="s">
        <v>127</v>
      </c>
      <c r="I52" s="32" t="s">
        <v>128</v>
      </c>
      <c r="J52" s="39">
        <v>0.73699999999999999</v>
      </c>
      <c r="K52" s="27">
        <v>42619</v>
      </c>
      <c r="L52" s="27">
        <v>42628</v>
      </c>
      <c r="M52" s="24"/>
      <c r="N52" s="24"/>
      <c r="O52" s="24"/>
    </row>
    <row r="53" spans="1:15" s="20" customFormat="1" x14ac:dyDescent="0.25">
      <c r="A53" s="4">
        <v>50</v>
      </c>
      <c r="B53" s="41" t="s">
        <v>141</v>
      </c>
      <c r="C53" s="30" t="s">
        <v>125</v>
      </c>
      <c r="D53" s="30" t="s">
        <v>129</v>
      </c>
      <c r="E53" s="30">
        <v>9</v>
      </c>
      <c r="F53" s="30">
        <v>1968</v>
      </c>
      <c r="G53" s="30">
        <v>385.9</v>
      </c>
      <c r="H53" s="27" t="s">
        <v>130</v>
      </c>
      <c r="I53" s="32" t="s">
        <v>128</v>
      </c>
      <c r="J53" s="39">
        <v>0.58299999999999996</v>
      </c>
      <c r="K53" s="27">
        <v>42619</v>
      </c>
      <c r="L53" s="27">
        <v>42628</v>
      </c>
      <c r="M53" s="24"/>
      <c r="N53" s="24"/>
      <c r="O53" s="24"/>
    </row>
    <row r="54" spans="1:15" s="20" customFormat="1" x14ac:dyDescent="0.25">
      <c r="A54" s="4">
        <v>51</v>
      </c>
      <c r="B54" s="41" t="s">
        <v>141</v>
      </c>
      <c r="C54" s="30" t="s">
        <v>125</v>
      </c>
      <c r="D54" s="31" t="s">
        <v>120</v>
      </c>
      <c r="E54" s="30">
        <v>3</v>
      </c>
      <c r="F54" s="30">
        <v>1961</v>
      </c>
      <c r="G54" s="30">
        <v>288.89999999999998</v>
      </c>
      <c r="H54" s="27" t="s">
        <v>131</v>
      </c>
      <c r="I54" s="32" t="s">
        <v>128</v>
      </c>
      <c r="J54" s="40">
        <v>0.89</v>
      </c>
      <c r="K54" s="27">
        <v>42619</v>
      </c>
      <c r="L54" s="27">
        <v>42628</v>
      </c>
      <c r="M54" s="24"/>
      <c r="N54" s="24"/>
      <c r="O54" s="24"/>
    </row>
    <row r="55" spans="1:15" s="21" customFormat="1" x14ac:dyDescent="0.25">
      <c r="A55" s="4">
        <v>52</v>
      </c>
      <c r="B55" s="41" t="s">
        <v>141</v>
      </c>
      <c r="C55" s="30" t="s">
        <v>16</v>
      </c>
      <c r="D55" s="26" t="s">
        <v>132</v>
      </c>
      <c r="E55" s="30">
        <v>1</v>
      </c>
      <c r="F55" s="30">
        <v>1980</v>
      </c>
      <c r="G55" s="30">
        <v>427.21</v>
      </c>
      <c r="H55" s="41" t="s">
        <v>133</v>
      </c>
      <c r="I55" s="41" t="s">
        <v>134</v>
      </c>
      <c r="J55" s="25"/>
      <c r="K55" s="33">
        <v>42705</v>
      </c>
      <c r="L55" s="33">
        <v>42706</v>
      </c>
      <c r="M55" s="24"/>
      <c r="N55" s="24"/>
      <c r="O55" s="24"/>
    </row>
    <row r="56" spans="1:15" s="22" customFormat="1" x14ac:dyDescent="0.25">
      <c r="A56" s="4">
        <v>53</v>
      </c>
      <c r="B56" s="41" t="s">
        <v>141</v>
      </c>
      <c r="C56" s="30" t="s">
        <v>16</v>
      </c>
      <c r="D56" s="30" t="s">
        <v>135</v>
      </c>
      <c r="E56" s="30">
        <v>7</v>
      </c>
      <c r="F56" s="30">
        <v>1962</v>
      </c>
      <c r="G56" s="30">
        <v>426.76</v>
      </c>
      <c r="H56" s="33" t="s">
        <v>136</v>
      </c>
      <c r="I56" s="42" t="s">
        <v>137</v>
      </c>
      <c r="J56" s="25"/>
      <c r="K56" s="33">
        <v>42736</v>
      </c>
      <c r="L56" s="34">
        <v>42748</v>
      </c>
      <c r="M56" s="24"/>
      <c r="N56" s="24"/>
      <c r="O56" s="24"/>
    </row>
    <row r="57" spans="1:15" s="23" customFormat="1" x14ac:dyDescent="0.25">
      <c r="A57" s="4">
        <v>54</v>
      </c>
      <c r="B57" s="41" t="s">
        <v>141</v>
      </c>
      <c r="C57" s="30" t="s">
        <v>16</v>
      </c>
      <c r="D57" s="31" t="s">
        <v>120</v>
      </c>
      <c r="E57" s="30">
        <v>6</v>
      </c>
      <c r="F57" s="30">
        <v>1961</v>
      </c>
      <c r="G57" s="30">
        <v>296.8</v>
      </c>
      <c r="H57" s="33" t="s">
        <v>139</v>
      </c>
      <c r="I57" s="43" t="s">
        <v>140</v>
      </c>
      <c r="J57" s="15"/>
      <c r="K57" s="33">
        <v>42826</v>
      </c>
      <c r="L57" s="33">
        <v>42867</v>
      </c>
      <c r="M57" s="24"/>
      <c r="N57" s="24"/>
      <c r="O57" s="24"/>
    </row>
    <row r="58" spans="1:15" s="23" customFormat="1" x14ac:dyDescent="0.25">
      <c r="A58" s="4">
        <v>55</v>
      </c>
      <c r="B58" s="41" t="s">
        <v>141</v>
      </c>
      <c r="C58" s="41" t="s">
        <v>16</v>
      </c>
      <c r="D58" s="31" t="s">
        <v>126</v>
      </c>
      <c r="E58" s="41">
        <v>1</v>
      </c>
      <c r="F58" s="41">
        <v>1974</v>
      </c>
      <c r="G58" s="41">
        <v>689.1</v>
      </c>
      <c r="H58" s="33" t="s">
        <v>142</v>
      </c>
      <c r="I58" s="43" t="s">
        <v>143</v>
      </c>
      <c r="J58" s="15"/>
      <c r="K58" s="33">
        <v>42948</v>
      </c>
      <c r="L58" s="33">
        <v>42950</v>
      </c>
      <c r="M58" s="25"/>
      <c r="N58" s="25"/>
      <c r="O58" s="25"/>
    </row>
    <row r="59" spans="1:15" s="23" customFormat="1" x14ac:dyDescent="0.25">
      <c r="A59" s="4">
        <v>56</v>
      </c>
      <c r="B59" s="41" t="s">
        <v>141</v>
      </c>
      <c r="C59" s="41" t="s">
        <v>16</v>
      </c>
      <c r="D59" s="31" t="s">
        <v>120</v>
      </c>
      <c r="E59" s="41">
        <v>1</v>
      </c>
      <c r="F59" s="41">
        <v>1961</v>
      </c>
      <c r="G59" s="41">
        <v>426.4</v>
      </c>
      <c r="H59" s="33" t="s">
        <v>144</v>
      </c>
      <c r="I59" s="43" t="s">
        <v>145</v>
      </c>
      <c r="J59" s="15"/>
      <c r="K59" s="33">
        <v>42948</v>
      </c>
      <c r="L59" s="33">
        <v>42950</v>
      </c>
      <c r="M59" s="25"/>
      <c r="N59" s="25"/>
      <c r="O59" s="25"/>
    </row>
    <row r="60" spans="1:15" x14ac:dyDescent="0.25">
      <c r="A60" s="53" t="s">
        <v>5</v>
      </c>
      <c r="B60" s="53"/>
      <c r="C60" s="53"/>
      <c r="D60" s="53"/>
      <c r="E60" s="53"/>
      <c r="F60" s="53"/>
      <c r="G60" s="54">
        <f>SUM(G4:G59)</f>
        <v>55273.75</v>
      </c>
      <c r="H60" s="30"/>
      <c r="I60" s="30"/>
      <c r="J60" s="30"/>
      <c r="K60" s="30"/>
      <c r="L60" s="24"/>
      <c r="M60" s="24"/>
      <c r="N60" s="24"/>
      <c r="O60" s="24"/>
    </row>
  </sheetData>
  <mergeCells count="13">
    <mergeCell ref="A60:F60"/>
    <mergeCell ref="A1:O1"/>
    <mergeCell ref="A2:A3"/>
    <mergeCell ref="B2:E2"/>
    <mergeCell ref="F2:F3"/>
    <mergeCell ref="G2:G3"/>
    <mergeCell ref="H2:H3"/>
    <mergeCell ref="K2:K3"/>
    <mergeCell ref="L2:L3"/>
    <mergeCell ref="M2:M3"/>
    <mergeCell ref="N2:N3"/>
    <mergeCell ref="O2:O3"/>
    <mergeCell ref="I2:J3"/>
  </mergeCells>
  <pageMargins left="0.51181102362204722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2017-08-03T03:44:28Z</dcterms:modified>
</cp:coreProperties>
</file>